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29"/>
  <workbookPr defaultThemeVersion="166925"/>
  <mc:AlternateContent xmlns:mc="http://schemas.openxmlformats.org/markup-compatibility/2006">
    <mc:Choice Requires="x15">
      <x15ac:absPath xmlns:x15ac="http://schemas.microsoft.com/office/spreadsheetml/2010/11/ac" url="C:\TIMES models\TIMES-Nordic\"/>
    </mc:Choice>
  </mc:AlternateContent>
  <xr:revisionPtr revIDLastSave="0" documentId="13_ncr:1_{2BCAA33F-2286-4E27-8CCA-EC8ABA6A74F7}" xr6:coauthVersionLast="46" xr6:coauthVersionMax="46" xr10:uidLastSave="{00000000-0000-0000-0000-000000000000}"/>
  <bookViews>
    <workbookView xWindow="13956" yWindow="972" windowWidth="22560" windowHeight="15504" activeTab="4" xr2:uid="{F17D5882-D301-486C-AA54-AD4D699B971D}"/>
  </bookViews>
  <sheets>
    <sheet name="LOG" sheetId="1" r:id="rId1"/>
    <sheet name="Intro" sheetId="2" r:id="rId2"/>
    <sheet name="Commodities" sheetId="14" r:id="rId3"/>
    <sheet name="Processes" sheetId="15" r:id="rId4"/>
    <sheet name="MIN-IMP-EXP" sheetId="16" r:id="rId5"/>
    <sheet name="ETS_NETS_Prices" sheetId="17" r:id="rId6"/>
    <sheet name="Emis" sheetId="19" r:id="rId7"/>
    <sheet name="Fuel Tech" sheetId="20" r:id="rId8"/>
  </sheets>
  <externalReferences>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s>
  <definedNames>
    <definedName name="_xlnm._FilterDatabase" localSheetId="2" hidden="1">Commodities!$C$5:$K$15</definedName>
    <definedName name="_Order1" hidden="1">255</definedName>
    <definedName name="_Order2" hidden="1">255</definedName>
    <definedName name="All_TP">#REF!,#REF!,#REF!</definedName>
    <definedName name="All_US">#REF!,#REF!,#REF!</definedName>
    <definedName name="BiomassLargeCHP">[1]TechnologyData!$A$14:$M$41</definedName>
    <definedName name="body1ea">#REF!</definedName>
    <definedName name="body1eb">#REF!</definedName>
    <definedName name="body1fa">#REF!</definedName>
    <definedName name="body1fb">#REF!</definedName>
    <definedName name="body1ga">#REF!</definedName>
    <definedName name="body1gb">#REF!</definedName>
    <definedName name="body2ea">#REF!</definedName>
    <definedName name="body2eb">#REF!</definedName>
    <definedName name="body2f">#REF!</definedName>
    <definedName name="body2fa">#REF!</definedName>
    <definedName name="body2fb">#REF!</definedName>
    <definedName name="body2ga">#REF!</definedName>
    <definedName name="body2gb">#REF!</definedName>
    <definedName name="body3ea">#REF!</definedName>
    <definedName name="body3eb">#REF!</definedName>
    <definedName name="body3fa">#REF!</definedName>
    <definedName name="body3fb">#REF!</definedName>
    <definedName name="body3ga">#REF!</definedName>
    <definedName name="body3gb">#REF!</definedName>
    <definedName name="body4ea">#REF!</definedName>
    <definedName name="body4eb">#REF!</definedName>
    <definedName name="body4f">#REF!</definedName>
    <definedName name="body4fa">#REF!</definedName>
    <definedName name="body4fb">#REF!</definedName>
    <definedName name="body4ga">#REF!</definedName>
    <definedName name="body4gb">#REF!</definedName>
    <definedName name="BPslut">[1]Plants!$J$2</definedName>
    <definedName name="chosenYear">[2]Cockpit!$B$5</definedName>
    <definedName name="CO2Price">#REF!</definedName>
    <definedName name="countrye">#REF!</definedName>
    <definedName name="countryf">#REF!</definedName>
    <definedName name="countryg">#REF!</definedName>
    <definedName name="CRF_CountryName">[3]Sheet1!$C$4</definedName>
    <definedName name="dkkPerEUR">'[4]Centrale data'!$C$34</definedName>
    <definedName name="Eksportstigning">[1]Plants!$J$6</definedName>
    <definedName name="ElBoiler">[1]TechnologyData!$O$72:$AA$99</definedName>
    <definedName name="ElPriceMix">[1]Subsidy!#REF!</definedName>
    <definedName name="Fastprisår">[5]Forside!$B$5</definedName>
    <definedName name="FID_1" localSheetId="0">[6]AGR_Fuels!$A$2</definedName>
    <definedName name="FID_1">[6]AGR_Fuels!$A$2</definedName>
    <definedName name="FID_2" localSheetId="5">[7]LOG!#REF!</definedName>
    <definedName name="FID_2">LOG!#REF!</definedName>
    <definedName name="FID_3">[8]LOG!#REF!</definedName>
    <definedName name="FuelPrices" localSheetId="5">#REF!</definedName>
    <definedName name="FuelPrices">#REF!</definedName>
    <definedName name="HeatPump_Large">[1]TechnologyData!$O$101:$AA$128</definedName>
    <definedName name="Inflation">[1]General!#REF!</definedName>
    <definedName name="LastPSOYear">[1]Plants!$H$2</definedName>
    <definedName name="MINCRD" comment="Activity bound for DK crude oil production based on projection from DEA." localSheetId="5">'[7]Mining NGA&amp;CRD'!$N$13:$O$93</definedName>
    <definedName name="MINCRD" comment="Activity bound for DK crude oil production based on projection from DEA.">#REF!</definedName>
    <definedName name="MINNGA" comment="Activity bound for DK natural gas  production based on projection from DEA." localSheetId="5">'[7]Mining NGA&amp;CRD'!$P$13:$Q$93</definedName>
    <definedName name="MINNGA" comment="Activity bound for DK natural gas  production based on projection from DEA.">#REF!</definedName>
    <definedName name="Nettarif">[1]TechnologyData!$F$11</definedName>
    <definedName name="NGCC_SmallBP">[1]TechnologyData!$A$72:$M$99</definedName>
    <definedName name="nhydro">[1]General!#REF!</definedName>
    <definedName name="NyeNGCC">[1]Plants!$J$5</definedName>
    <definedName name="OffshoreWindPark">[1]TechnologyData!$O$43:$AA$70</definedName>
    <definedName name="OnshoreWindPark">[1]TechnologyData!$O$14:$AA$41</definedName>
    <definedName name="Prisår_Til_Ramses">#REF!</definedName>
    <definedName name="Raggr1">[9]Rækker!$A$4:$A$4</definedName>
    <definedName name="Raggr2">[9]Rækker!$B$4:$B$4</definedName>
    <definedName name="Raggr3">[9]Rækker!$C$4:$C$4</definedName>
    <definedName name="Raggr4">#REF!</definedName>
    <definedName name="Raggr5">#REF!</definedName>
    <definedName name="Real_interest_rate">[10]TechnologyData!$B$37</definedName>
    <definedName name="RefurbishedCoalBioCHP">[1]TechnologyData!$A$43:$M$70</definedName>
    <definedName name="RenovCKV">[1]Plants!$J$4</definedName>
    <definedName name="RetBE">[11]Macro1!#REF!</definedName>
    <definedName name="rSØK">'[4]Centrale data'!$C$32</definedName>
    <definedName name="Saggr1">[9]Søjler!$A$4:$A$7</definedName>
    <definedName name="Saggr2">[9]Søjler!$B$4:$B$7</definedName>
    <definedName name="Saggr3">[9]Søjler!$C$4:$C$7</definedName>
    <definedName name="Saggr4">[9]Søjler!$D$4:$D$7</definedName>
    <definedName name="Saggr5">[9]Søjler!$E$4:$E$7</definedName>
    <definedName name="Saggr6">[9]Søjler!$F$4:$F$7</definedName>
    <definedName name="Saggr7">[9]Søjler!$G$4:$G$7</definedName>
    <definedName name="Saggr8">[9]Søjler!$H$4:$H$7</definedName>
    <definedName name="TP.Electricity_and_RES">#REF!</definedName>
    <definedName name="TP.Petroleum">#REF!</definedName>
    <definedName name="TP.Solids_and_Gases">#REF!</definedName>
    <definedName name="US.Electricity_and_RES">#REF!</definedName>
    <definedName name="US.Petroleum">#REF!</definedName>
    <definedName name="US.Solids_and_Gases">#REF!</definedName>
    <definedName name="WasteCHP">[1]TechnologyData!$A$101:$M$129</definedName>
    <definedName name="Wood_SmallBP">[1]TechnologyData!$A$131:$M$158</definedName>
    <definedName name="x" localSheetId="2">[12]AGR_Fuels!$A$2</definedName>
    <definedName name="x">[13]AGR_Fuels!$A$2</definedName>
    <definedName name="yeare">#REF!</definedName>
    <definedName name="yearf">#REF!</definedName>
    <definedName name="yearg">#REF!</definedName>
  </definedName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14" i="16" l="1"/>
  <c r="F114" i="16"/>
  <c r="C114" i="16"/>
  <c r="C113" i="16"/>
  <c r="F113" i="16"/>
  <c r="B113" i="16"/>
  <c r="D113" i="16"/>
  <c r="B73" i="20"/>
  <c r="F73" i="20"/>
  <c r="B71" i="20"/>
  <c r="B69" i="20"/>
  <c r="H67" i="20"/>
  <c r="B65" i="20"/>
  <c r="H64" i="20"/>
  <c r="H70" i="20"/>
  <c r="H72" i="20"/>
  <c r="H63" i="20"/>
  <c r="K55" i="20"/>
  <c r="L55" i="20"/>
  <c r="H62" i="20"/>
  <c r="H66" i="20"/>
  <c r="B61" i="20"/>
  <c r="B57" i="20"/>
  <c r="B53" i="20"/>
  <c r="D52" i="20"/>
  <c r="D51" i="20"/>
  <c r="F50" i="20"/>
  <c r="D50" i="20"/>
  <c r="D49" i="20"/>
  <c r="D48" i="20"/>
  <c r="F47" i="20"/>
  <c r="D47" i="20"/>
  <c r="D46" i="20"/>
  <c r="D45" i="20"/>
  <c r="F44" i="20"/>
  <c r="D44" i="20"/>
  <c r="D43" i="20"/>
  <c r="D42" i="20"/>
  <c r="F41" i="20"/>
  <c r="D41" i="20"/>
  <c r="D40" i="20"/>
  <c r="D39" i="20"/>
  <c r="F38" i="20"/>
  <c r="D38" i="20"/>
  <c r="G8" i="20"/>
  <c r="F8" i="20"/>
  <c r="G7" i="20"/>
  <c r="F7" i="20"/>
  <c r="F6" i="20"/>
  <c r="E12" i="19"/>
  <c r="AI32" i="17"/>
  <c r="AH32" i="17"/>
  <c r="AG32" i="17"/>
  <c r="AF32" i="17"/>
  <c r="AE32" i="17"/>
  <c r="AD32" i="17"/>
  <c r="AC32" i="17"/>
  <c r="AB32" i="17"/>
  <c r="AA32" i="17"/>
  <c r="Z32" i="17"/>
  <c r="Y32" i="17"/>
  <c r="X32" i="17"/>
  <c r="W32" i="17"/>
  <c r="V32" i="17"/>
  <c r="U32" i="17"/>
  <c r="T32" i="17"/>
  <c r="S32" i="17"/>
  <c r="R32" i="17"/>
  <c r="Q32" i="17"/>
  <c r="P32" i="17"/>
  <c r="O32" i="17"/>
  <c r="N32" i="17"/>
  <c r="M32" i="17"/>
  <c r="M11" i="17"/>
  <c r="M6" i="17"/>
  <c r="L32" i="17"/>
  <c r="L11" i="17"/>
  <c r="L6" i="17"/>
  <c r="AJ24" i="17"/>
  <c r="M24" i="17"/>
  <c r="M7" i="17"/>
  <c r="L24" i="17"/>
  <c r="L7" i="17"/>
  <c r="K24" i="17"/>
  <c r="AM11" i="17"/>
  <c r="AM6" i="17"/>
  <c r="AJ11" i="17"/>
  <c r="AK11" i="17"/>
  <c r="AL11" i="17"/>
  <c r="AL6" i="17"/>
  <c r="AI7" i="17"/>
  <c r="AH7" i="17"/>
  <c r="AG7" i="17"/>
  <c r="AF7" i="17"/>
  <c r="AE7" i="17"/>
  <c r="AD7" i="17"/>
  <c r="AC7" i="17"/>
  <c r="AB7" i="17"/>
  <c r="AA7" i="17"/>
  <c r="Z7" i="17"/>
  <c r="Y7" i="17"/>
  <c r="X7" i="17"/>
  <c r="W7" i="17"/>
  <c r="V7" i="17"/>
  <c r="U7" i="17"/>
  <c r="T7" i="17"/>
  <c r="S7" i="17"/>
  <c r="R7" i="17"/>
  <c r="Q7" i="17"/>
  <c r="P7" i="17"/>
  <c r="O7" i="17"/>
  <c r="N7" i="17"/>
  <c r="K7" i="17"/>
  <c r="J7" i="17"/>
  <c r="I7" i="17"/>
  <c r="H7" i="17"/>
  <c r="G7" i="17"/>
  <c r="F7" i="17"/>
  <c r="E7" i="17"/>
  <c r="AK6" i="17"/>
  <c r="AJ6" i="17"/>
  <c r="AI6" i="17"/>
  <c r="AH6" i="17"/>
  <c r="AG6" i="17"/>
  <c r="AF6" i="17"/>
  <c r="AE6" i="17"/>
  <c r="AD6" i="17"/>
  <c r="AC6" i="17"/>
  <c r="AB6" i="17"/>
  <c r="AA6" i="17"/>
  <c r="Z6" i="17"/>
  <c r="Y6" i="17"/>
  <c r="X6" i="17"/>
  <c r="W6" i="17"/>
  <c r="V6" i="17"/>
  <c r="U6" i="17"/>
  <c r="T6" i="17"/>
  <c r="S6" i="17"/>
  <c r="R6" i="17"/>
  <c r="Q6" i="17"/>
  <c r="P6" i="17"/>
  <c r="O6" i="17"/>
  <c r="N6" i="17"/>
  <c r="K6" i="17"/>
  <c r="J6" i="17"/>
  <c r="I6" i="17"/>
  <c r="H6" i="17"/>
  <c r="G6" i="17"/>
  <c r="F6" i="17"/>
  <c r="E6" i="17"/>
  <c r="H245" i="16"/>
  <c r="G245" i="16"/>
  <c r="H244" i="16"/>
  <c r="H153" i="16"/>
  <c r="H154" i="16"/>
  <c r="G244" i="16"/>
  <c r="G153" i="16"/>
  <c r="G154" i="16"/>
  <c r="H243" i="16"/>
  <c r="G243" i="16"/>
  <c r="H242" i="16"/>
  <c r="G242" i="16"/>
  <c r="AL241" i="16"/>
  <c r="AM241" i="16"/>
  <c r="AN241" i="16"/>
  <c r="AO241" i="16"/>
  <c r="AP241" i="16"/>
  <c r="AQ241" i="16"/>
  <c r="AR241" i="16"/>
  <c r="AS241" i="16"/>
  <c r="AT241" i="16"/>
  <c r="AU241" i="16"/>
  <c r="H241" i="16"/>
  <c r="H152" i="16"/>
  <c r="G241" i="16"/>
  <c r="G152" i="16"/>
  <c r="H240" i="16"/>
  <c r="G240" i="16"/>
  <c r="H239" i="16"/>
  <c r="G239" i="16"/>
  <c r="H238" i="16"/>
  <c r="G238" i="16"/>
  <c r="AL237" i="16"/>
  <c r="AM237" i="16"/>
  <c r="AN237" i="16"/>
  <c r="AO237" i="16"/>
  <c r="AP237" i="16"/>
  <c r="AQ237" i="16"/>
  <c r="AR237" i="16"/>
  <c r="AS237" i="16"/>
  <c r="AT237" i="16"/>
  <c r="AU237" i="16"/>
  <c r="H237" i="16"/>
  <c r="G237" i="16"/>
  <c r="H236" i="16"/>
  <c r="G236" i="16"/>
  <c r="H235" i="16"/>
  <c r="G235" i="16"/>
  <c r="H234" i="16"/>
  <c r="G234" i="16"/>
  <c r="H233" i="16"/>
  <c r="G233" i="16"/>
  <c r="AL232" i="16"/>
  <c r="AM232" i="16"/>
  <c r="AN232" i="16"/>
  <c r="AO232" i="16"/>
  <c r="AP232" i="16"/>
  <c r="AQ232" i="16"/>
  <c r="AR232" i="16"/>
  <c r="AS232" i="16"/>
  <c r="AT232" i="16"/>
  <c r="AU232" i="16"/>
  <c r="H232" i="16"/>
  <c r="H151" i="16"/>
  <c r="G232" i="16"/>
  <c r="G151" i="16"/>
  <c r="G171" i="16"/>
  <c r="AL224" i="16"/>
  <c r="AM224" i="16"/>
  <c r="AN224" i="16"/>
  <c r="AO224" i="16"/>
  <c r="AP224" i="16"/>
  <c r="AQ224" i="16"/>
  <c r="AR224" i="16"/>
  <c r="AS224" i="16"/>
  <c r="AT224" i="16"/>
  <c r="AU224" i="16"/>
  <c r="AL220" i="16"/>
  <c r="AM220" i="16"/>
  <c r="AN220" i="16"/>
  <c r="AO220" i="16"/>
  <c r="AP220" i="16"/>
  <c r="AQ220" i="16"/>
  <c r="AR220" i="16"/>
  <c r="AS220" i="16"/>
  <c r="AT220" i="16"/>
  <c r="AU220" i="16"/>
  <c r="AS219" i="16"/>
  <c r="AT219" i="16"/>
  <c r="AU219" i="16"/>
  <c r="AL219" i="16"/>
  <c r="AM219" i="16"/>
  <c r="AN219" i="16"/>
  <c r="AO219" i="16"/>
  <c r="AP219" i="16"/>
  <c r="AQ219" i="16"/>
  <c r="AR219" i="16"/>
  <c r="AL218" i="16"/>
  <c r="AM218" i="16"/>
  <c r="AN218" i="16"/>
  <c r="AO218" i="16"/>
  <c r="AP218" i="16"/>
  <c r="AQ218" i="16"/>
  <c r="AR218" i="16"/>
  <c r="AS218" i="16"/>
  <c r="AT218" i="16"/>
  <c r="AU218" i="16"/>
  <c r="AL217" i="16"/>
  <c r="AM217" i="16"/>
  <c r="AN217" i="16"/>
  <c r="AO217" i="16"/>
  <c r="AP217" i="16"/>
  <c r="AQ217" i="16"/>
  <c r="AR217" i="16"/>
  <c r="AS217" i="16"/>
  <c r="AT217" i="16"/>
  <c r="AU217" i="16"/>
  <c r="AL216" i="16"/>
  <c r="AM216" i="16"/>
  <c r="AN216" i="16"/>
  <c r="AO216" i="16"/>
  <c r="AP216" i="16"/>
  <c r="AQ216" i="16"/>
  <c r="AR216" i="16"/>
  <c r="AS216" i="16"/>
  <c r="AT216" i="16"/>
  <c r="AU216" i="16"/>
  <c r="E207" i="16"/>
  <c r="T159" i="16"/>
  <c r="T160" i="16"/>
  <c r="E206" i="16"/>
  <c r="AG158" i="16"/>
  <c r="E205" i="16"/>
  <c r="AF157" i="16"/>
  <c r="E204" i="16"/>
  <c r="AA156" i="16"/>
  <c r="E203" i="16"/>
  <c r="AR155" i="16"/>
  <c r="E199" i="16"/>
  <c r="C199" i="16"/>
  <c r="E198" i="16"/>
  <c r="AC173" i="16"/>
  <c r="C198" i="16"/>
  <c r="C197" i="16"/>
  <c r="C196" i="16"/>
  <c r="E195" i="16"/>
  <c r="C195" i="16"/>
  <c r="C194" i="16"/>
  <c r="D193" i="16"/>
  <c r="D191" i="16"/>
  <c r="D190" i="16"/>
  <c r="D189" i="16"/>
  <c r="D188" i="16"/>
  <c r="AU174" i="16"/>
  <c r="AT174" i="16"/>
  <c r="AS174" i="16"/>
  <c r="AR174" i="16"/>
  <c r="AQ174" i="16"/>
  <c r="AP174" i="16"/>
  <c r="AO174" i="16"/>
  <c r="AN174" i="16"/>
  <c r="AM174" i="16"/>
  <c r="AL174" i="16"/>
  <c r="AK174" i="16"/>
  <c r="AJ174" i="16"/>
  <c r="AI174" i="16"/>
  <c r="AH174" i="16"/>
  <c r="AG174" i="16"/>
  <c r="AF174" i="16"/>
  <c r="AE174" i="16"/>
  <c r="AD174" i="16"/>
  <c r="AC174" i="16"/>
  <c r="AB174" i="16"/>
  <c r="AA174" i="16"/>
  <c r="Z174" i="16"/>
  <c r="Y174" i="16"/>
  <c r="X174" i="16"/>
  <c r="W174" i="16"/>
  <c r="V174" i="16"/>
  <c r="U174" i="16"/>
  <c r="T174" i="16"/>
  <c r="S174" i="16"/>
  <c r="R174" i="16"/>
  <c r="Q174" i="16"/>
  <c r="P174" i="16"/>
  <c r="O174" i="16"/>
  <c r="N174" i="16"/>
  <c r="M174" i="16"/>
  <c r="L174" i="16"/>
  <c r="K174" i="16"/>
  <c r="J174" i="16"/>
  <c r="I174" i="16"/>
  <c r="H174" i="16"/>
  <c r="G174" i="16"/>
  <c r="F168" i="16"/>
  <c r="F169" i="16"/>
  <c r="F170" i="16"/>
  <c r="AU165" i="16"/>
  <c r="AT165" i="16"/>
  <c r="AS165" i="16"/>
  <c r="AR165" i="16"/>
  <c r="AQ165" i="16"/>
  <c r="AP165" i="16"/>
  <c r="AO165" i="16"/>
  <c r="AN165" i="16"/>
  <c r="AM165" i="16"/>
  <c r="AL165" i="16"/>
  <c r="AK165" i="16"/>
  <c r="AJ165" i="16"/>
  <c r="AI165" i="16"/>
  <c r="AH165" i="16"/>
  <c r="AG165" i="16"/>
  <c r="AF165" i="16"/>
  <c r="AE165" i="16"/>
  <c r="AD165" i="16"/>
  <c r="AC165" i="16"/>
  <c r="AB165" i="16"/>
  <c r="AA165" i="16"/>
  <c r="Z165" i="16"/>
  <c r="Y165" i="16"/>
  <c r="X165" i="16"/>
  <c r="W165" i="16"/>
  <c r="V165" i="16"/>
  <c r="U165" i="16"/>
  <c r="T165" i="16"/>
  <c r="S165" i="16"/>
  <c r="R165" i="16"/>
  <c r="Q165" i="16"/>
  <c r="P165" i="16"/>
  <c r="O165" i="16"/>
  <c r="N165" i="16"/>
  <c r="M165" i="16"/>
  <c r="L165" i="16"/>
  <c r="K165" i="16"/>
  <c r="J165" i="16"/>
  <c r="I165" i="16"/>
  <c r="H165" i="16"/>
  <c r="G165" i="16"/>
  <c r="AU164" i="16"/>
  <c r="AT164" i="16"/>
  <c r="AS164" i="16"/>
  <c r="AR164" i="16"/>
  <c r="AQ164" i="16"/>
  <c r="AP164" i="16"/>
  <c r="AO164" i="16"/>
  <c r="AN164" i="16"/>
  <c r="AM164" i="16"/>
  <c r="AL164" i="16"/>
  <c r="AK164" i="16"/>
  <c r="AJ164" i="16"/>
  <c r="AI164" i="16"/>
  <c r="AH164" i="16"/>
  <c r="AG164" i="16"/>
  <c r="AF164" i="16"/>
  <c r="AE164" i="16"/>
  <c r="AD164" i="16"/>
  <c r="AC164" i="16"/>
  <c r="AB164" i="16"/>
  <c r="AA164" i="16"/>
  <c r="Z164" i="16"/>
  <c r="Y164" i="16"/>
  <c r="X164" i="16"/>
  <c r="W164" i="16"/>
  <c r="V164" i="16"/>
  <c r="U164" i="16"/>
  <c r="T164" i="16"/>
  <c r="S164" i="16"/>
  <c r="R164" i="16"/>
  <c r="Q164" i="16"/>
  <c r="P164" i="16"/>
  <c r="O164" i="16"/>
  <c r="N164" i="16"/>
  <c r="M164" i="16"/>
  <c r="L164" i="16"/>
  <c r="K164" i="16"/>
  <c r="J164" i="16"/>
  <c r="I164" i="16"/>
  <c r="H164" i="16"/>
  <c r="G164" i="16"/>
  <c r="AU163" i="16"/>
  <c r="AT163" i="16"/>
  <c r="AS163" i="16"/>
  <c r="AR163" i="16"/>
  <c r="AQ163" i="16"/>
  <c r="AP163" i="16"/>
  <c r="AO163" i="16"/>
  <c r="AN163" i="16"/>
  <c r="AM163" i="16"/>
  <c r="AL163" i="16"/>
  <c r="AK163" i="16"/>
  <c r="AJ163" i="16"/>
  <c r="AI163" i="16"/>
  <c r="AH163" i="16"/>
  <c r="AG163" i="16"/>
  <c r="AF163" i="16"/>
  <c r="AE163" i="16"/>
  <c r="AD163" i="16"/>
  <c r="AC163" i="16"/>
  <c r="AB163" i="16"/>
  <c r="AA163" i="16"/>
  <c r="Z163" i="16"/>
  <c r="Y163" i="16"/>
  <c r="X163" i="16"/>
  <c r="W163" i="16"/>
  <c r="V163" i="16"/>
  <c r="U163" i="16"/>
  <c r="T163" i="16"/>
  <c r="S163" i="16"/>
  <c r="R163" i="16"/>
  <c r="Q163" i="16"/>
  <c r="P163" i="16"/>
  <c r="O163" i="16"/>
  <c r="N163" i="16"/>
  <c r="M163" i="16"/>
  <c r="L163" i="16"/>
  <c r="K163" i="16"/>
  <c r="J163" i="16"/>
  <c r="I163" i="16"/>
  <c r="H163" i="16"/>
  <c r="G163" i="16"/>
  <c r="AU162" i="16"/>
  <c r="AT162" i="16"/>
  <c r="AS162" i="16"/>
  <c r="AR162" i="16"/>
  <c r="AQ162" i="16"/>
  <c r="AP162" i="16"/>
  <c r="AO162" i="16"/>
  <c r="AN162" i="16"/>
  <c r="AM162" i="16"/>
  <c r="AL162" i="16"/>
  <c r="AK162" i="16"/>
  <c r="AJ162" i="16"/>
  <c r="AI162" i="16"/>
  <c r="AH162" i="16"/>
  <c r="AG162" i="16"/>
  <c r="AF162" i="16"/>
  <c r="AE162" i="16"/>
  <c r="AD162" i="16"/>
  <c r="AC162" i="16"/>
  <c r="AB162" i="16"/>
  <c r="AA162" i="16"/>
  <c r="Z162" i="16"/>
  <c r="Y162" i="16"/>
  <c r="X162" i="16"/>
  <c r="W162" i="16"/>
  <c r="V162" i="16"/>
  <c r="U162" i="16"/>
  <c r="T162" i="16"/>
  <c r="S162" i="16"/>
  <c r="R162" i="16"/>
  <c r="Q162" i="16"/>
  <c r="P162" i="16"/>
  <c r="O162" i="16"/>
  <c r="N162" i="16"/>
  <c r="M162" i="16"/>
  <c r="L162" i="16"/>
  <c r="K162" i="16"/>
  <c r="J162" i="16"/>
  <c r="I162" i="16"/>
  <c r="H162" i="16"/>
  <c r="G162" i="16"/>
  <c r="AU161" i="16"/>
  <c r="AT161" i="16"/>
  <c r="AS161" i="16"/>
  <c r="AR161" i="16"/>
  <c r="AQ161" i="16"/>
  <c r="AP161" i="16"/>
  <c r="AO161" i="16"/>
  <c r="AN161" i="16"/>
  <c r="AM161" i="16"/>
  <c r="AL161" i="16"/>
  <c r="AK161" i="16"/>
  <c r="AJ161" i="16"/>
  <c r="AI161" i="16"/>
  <c r="AH161" i="16"/>
  <c r="AG161" i="16"/>
  <c r="AF161" i="16"/>
  <c r="AE161" i="16"/>
  <c r="AD161" i="16"/>
  <c r="AC161" i="16"/>
  <c r="AB161" i="16"/>
  <c r="AA161" i="16"/>
  <c r="Z161" i="16"/>
  <c r="Y161" i="16"/>
  <c r="X161" i="16"/>
  <c r="W161" i="16"/>
  <c r="V161" i="16"/>
  <c r="U161" i="16"/>
  <c r="T161" i="16"/>
  <c r="S161" i="16"/>
  <c r="R161" i="16"/>
  <c r="Q161" i="16"/>
  <c r="P161" i="16"/>
  <c r="O161" i="16"/>
  <c r="N161" i="16"/>
  <c r="M161" i="16"/>
  <c r="L161" i="16"/>
  <c r="K161" i="16"/>
  <c r="J161" i="16"/>
  <c r="I161" i="16"/>
  <c r="H161" i="16"/>
  <c r="G161" i="16"/>
  <c r="X159" i="16"/>
  <c r="X160" i="16"/>
  <c r="Q158" i="16"/>
  <c r="AH155" i="16"/>
  <c r="AC155" i="16"/>
  <c r="W155" i="16"/>
  <c r="T155" i="16"/>
  <c r="M155" i="16"/>
  <c r="I155" i="16"/>
  <c r="AU153" i="16"/>
  <c r="AU154" i="16"/>
  <c r="AT153" i="16"/>
  <c r="AT154" i="16"/>
  <c r="AS153" i="16"/>
  <c r="AS154" i="16"/>
  <c r="AR153" i="16"/>
  <c r="AR154" i="16"/>
  <c r="AQ153" i="16"/>
  <c r="AQ154" i="16"/>
  <c r="AP153" i="16"/>
  <c r="AP154" i="16"/>
  <c r="AO153" i="16"/>
  <c r="AO154" i="16"/>
  <c r="AN153" i="16"/>
  <c r="AN154" i="16"/>
  <c r="AM153" i="16"/>
  <c r="AM154" i="16"/>
  <c r="AL153" i="16"/>
  <c r="AL154" i="16"/>
  <c r="AK153" i="16"/>
  <c r="AK154" i="16"/>
  <c r="AJ153" i="16"/>
  <c r="AJ154" i="16"/>
  <c r="AI153" i="16"/>
  <c r="AI154" i="16"/>
  <c r="AH153" i="16"/>
  <c r="AH154" i="16"/>
  <c r="AG153" i="16"/>
  <c r="AG154" i="16"/>
  <c r="AF153" i="16"/>
  <c r="AF154" i="16"/>
  <c r="AE153" i="16"/>
  <c r="AE154" i="16"/>
  <c r="AD153" i="16"/>
  <c r="AD154" i="16"/>
  <c r="AC153" i="16"/>
  <c r="AC154" i="16"/>
  <c r="AB153" i="16"/>
  <c r="AB154" i="16"/>
  <c r="AA153" i="16"/>
  <c r="AA154" i="16"/>
  <c r="Z153" i="16"/>
  <c r="Z154" i="16"/>
  <c r="Y153" i="16"/>
  <c r="Y154" i="16"/>
  <c r="X153" i="16"/>
  <c r="X154" i="16"/>
  <c r="W153" i="16"/>
  <c r="W154" i="16"/>
  <c r="V153" i="16"/>
  <c r="V154" i="16"/>
  <c r="U153" i="16"/>
  <c r="U154" i="16"/>
  <c r="T153" i="16"/>
  <c r="T154" i="16"/>
  <c r="S153" i="16"/>
  <c r="S154" i="16"/>
  <c r="R153" i="16"/>
  <c r="R154" i="16"/>
  <c r="Q153" i="16"/>
  <c r="Q154" i="16"/>
  <c r="P153" i="16"/>
  <c r="P154" i="16"/>
  <c r="O153" i="16"/>
  <c r="O154" i="16"/>
  <c r="N153" i="16"/>
  <c r="N154" i="16"/>
  <c r="M153" i="16"/>
  <c r="M154" i="16"/>
  <c r="L153" i="16"/>
  <c r="L154" i="16"/>
  <c r="K153" i="16"/>
  <c r="K154" i="16"/>
  <c r="J153" i="16"/>
  <c r="J154" i="16"/>
  <c r="I153" i="16"/>
  <c r="I154" i="16"/>
  <c r="AU152" i="16"/>
  <c r="AT152" i="16"/>
  <c r="AS152" i="16"/>
  <c r="AR152" i="16"/>
  <c r="AQ152" i="16"/>
  <c r="AP152" i="16"/>
  <c r="AO152" i="16"/>
  <c r="AN152" i="16"/>
  <c r="AM152" i="16"/>
  <c r="AL152" i="16"/>
  <c r="AK152" i="16"/>
  <c r="AJ152" i="16"/>
  <c r="AI152" i="16"/>
  <c r="AH152" i="16"/>
  <c r="AG152" i="16"/>
  <c r="AF152" i="16"/>
  <c r="AE152" i="16"/>
  <c r="AD152" i="16"/>
  <c r="AC152" i="16"/>
  <c r="AB152" i="16"/>
  <c r="AA152" i="16"/>
  <c r="Z152" i="16"/>
  <c r="Y152" i="16"/>
  <c r="X152" i="16"/>
  <c r="W152" i="16"/>
  <c r="V152" i="16"/>
  <c r="U152" i="16"/>
  <c r="T152" i="16"/>
  <c r="S152" i="16"/>
  <c r="R152" i="16"/>
  <c r="Q152" i="16"/>
  <c r="P152" i="16"/>
  <c r="O152" i="16"/>
  <c r="N152" i="16"/>
  <c r="M152" i="16"/>
  <c r="L152" i="16"/>
  <c r="K152" i="16"/>
  <c r="J152" i="16"/>
  <c r="I152" i="16"/>
  <c r="AU151" i="16"/>
  <c r="AU170" i="16"/>
  <c r="AT151" i="16"/>
  <c r="AT170" i="16"/>
  <c r="AS151" i="16"/>
  <c r="AS171" i="16"/>
  <c r="AR151" i="16"/>
  <c r="AR171" i="16"/>
  <c r="AQ151" i="16"/>
  <c r="AQ170" i="16"/>
  <c r="AP151" i="16"/>
  <c r="AP170" i="16"/>
  <c r="AO151" i="16"/>
  <c r="AO170" i="16"/>
  <c r="AN151" i="16"/>
  <c r="AN170" i="16"/>
  <c r="AM151" i="16"/>
  <c r="AM170" i="16"/>
  <c r="AL151" i="16"/>
  <c r="AK151" i="16"/>
  <c r="AJ151" i="16"/>
  <c r="AI151" i="16"/>
  <c r="AI171" i="16"/>
  <c r="AH151" i="16"/>
  <c r="AG151" i="16"/>
  <c r="AF151" i="16"/>
  <c r="AF170" i="16"/>
  <c r="AE151" i="16"/>
  <c r="AE170" i="16"/>
  <c r="AD151" i="16"/>
  <c r="AD171" i="16"/>
  <c r="AC151" i="16"/>
  <c r="AB151" i="16"/>
  <c r="AB171" i="16"/>
  <c r="AA151" i="16"/>
  <c r="Z151" i="16"/>
  <c r="Z171" i="16"/>
  <c r="Y151" i="16"/>
  <c r="Y171" i="16"/>
  <c r="X151" i="16"/>
  <c r="W151" i="16"/>
  <c r="V151" i="16"/>
  <c r="V170" i="16"/>
  <c r="U151" i="16"/>
  <c r="T151" i="16"/>
  <c r="S151" i="16"/>
  <c r="S170" i="16"/>
  <c r="R151" i="16"/>
  <c r="R170" i="16"/>
  <c r="Q151" i="16"/>
  <c r="Q170" i="16"/>
  <c r="P151" i="16"/>
  <c r="O151" i="16"/>
  <c r="O170" i="16"/>
  <c r="N151" i="16"/>
  <c r="N170" i="16"/>
  <c r="M151" i="16"/>
  <c r="M170" i="16"/>
  <c r="L151" i="16"/>
  <c r="L170" i="16"/>
  <c r="K151" i="16"/>
  <c r="K170" i="16"/>
  <c r="J151" i="16"/>
  <c r="I151" i="16"/>
  <c r="I150" i="16"/>
  <c r="I68" i="16"/>
  <c r="F145" i="16"/>
  <c r="F150" i="16"/>
  <c r="F68" i="16"/>
  <c r="AT144" i="16"/>
  <c r="AT149" i="16"/>
  <c r="AN144" i="16"/>
  <c r="AN145" i="16"/>
  <c r="AN146" i="16"/>
  <c r="AN147" i="16"/>
  <c r="F144" i="16"/>
  <c r="F149" i="16"/>
  <c r="AU143" i="16"/>
  <c r="AU144" i="16"/>
  <c r="AU149" i="16"/>
  <c r="AT143" i="16"/>
  <c r="AT167" i="16"/>
  <c r="AS143" i="16"/>
  <c r="AR143" i="16"/>
  <c r="AQ143" i="16"/>
  <c r="AQ166" i="16"/>
  <c r="AP143" i="16"/>
  <c r="AP166" i="16"/>
  <c r="AO143" i="16"/>
  <c r="AO166" i="16"/>
  <c r="AN143" i="16"/>
  <c r="AN166" i="16"/>
  <c r="AM143" i="16"/>
  <c r="AM166" i="16"/>
  <c r="AL143" i="16"/>
  <c r="AL144" i="16"/>
  <c r="AK143" i="16"/>
  <c r="AK150" i="16"/>
  <c r="AK68" i="16"/>
  <c r="AJ143" i="16"/>
  <c r="AJ167" i="16"/>
  <c r="AI143" i="16"/>
  <c r="AI150" i="16"/>
  <c r="AI68" i="16"/>
  <c r="AH143" i="16"/>
  <c r="AH150" i="16"/>
  <c r="AG143" i="16"/>
  <c r="AG144" i="16"/>
  <c r="AG149" i="16"/>
  <c r="AF143" i="16"/>
  <c r="AF144" i="16"/>
  <c r="AF149" i="16"/>
  <c r="AE143" i="16"/>
  <c r="AE166" i="16"/>
  <c r="AD143" i="16"/>
  <c r="AD150" i="16"/>
  <c r="AD68" i="16"/>
  <c r="AC143" i="16"/>
  <c r="AC167" i="16"/>
  <c r="AB143" i="16"/>
  <c r="AB166" i="16"/>
  <c r="AA143" i="16"/>
  <c r="AA166" i="16"/>
  <c r="Z143" i="16"/>
  <c r="Z166" i="16"/>
  <c r="Y143" i="16"/>
  <c r="Y166" i="16"/>
  <c r="X143" i="16"/>
  <c r="W143" i="16"/>
  <c r="W167" i="16"/>
  <c r="V143" i="16"/>
  <c r="U143" i="16"/>
  <c r="U144" i="16"/>
  <c r="U145" i="16"/>
  <c r="U146" i="16"/>
  <c r="U147" i="16"/>
  <c r="T143" i="16"/>
  <c r="T166" i="16"/>
  <c r="S143" i="16"/>
  <c r="S144" i="16"/>
  <c r="S145" i="16"/>
  <c r="S146" i="16"/>
  <c r="S147" i="16"/>
  <c r="R143" i="16"/>
  <c r="R167" i="16"/>
  <c r="Q143" i="16"/>
  <c r="P143" i="16"/>
  <c r="O143" i="16"/>
  <c r="O166" i="16"/>
  <c r="N143" i="16"/>
  <c r="N167" i="16"/>
  <c r="M143" i="16"/>
  <c r="M166" i="16"/>
  <c r="L143" i="16"/>
  <c r="L166" i="16"/>
  <c r="K143" i="16"/>
  <c r="K166" i="16"/>
  <c r="J143" i="16"/>
  <c r="J150" i="16"/>
  <c r="J68" i="16"/>
  <c r="I143" i="16"/>
  <c r="I144" i="16"/>
  <c r="H143" i="16"/>
  <c r="H167" i="16"/>
  <c r="G143" i="16"/>
  <c r="G144" i="16"/>
  <c r="AC142" i="16"/>
  <c r="F140" i="16"/>
  <c r="F141" i="16"/>
  <c r="AU139" i="16"/>
  <c r="AU140" i="16"/>
  <c r="AU141" i="16"/>
  <c r="AT139" i="16"/>
  <c r="AT140" i="16"/>
  <c r="AT141" i="16"/>
  <c r="AS139" i="16"/>
  <c r="AS140" i="16"/>
  <c r="AS141" i="16"/>
  <c r="AR139" i="16"/>
  <c r="AR142" i="16"/>
  <c r="AQ139" i="16"/>
  <c r="AQ142" i="16"/>
  <c r="AP139" i="16"/>
  <c r="AP140" i="16"/>
  <c r="AP141" i="16"/>
  <c r="AO139" i="16"/>
  <c r="AO140" i="16"/>
  <c r="AO141" i="16"/>
  <c r="AN139" i="16"/>
  <c r="AN140" i="16"/>
  <c r="AN141" i="16"/>
  <c r="AM139" i="16"/>
  <c r="AM140" i="16"/>
  <c r="AM141" i="16"/>
  <c r="AL139" i="16"/>
  <c r="AL140" i="16"/>
  <c r="AL141" i="16"/>
  <c r="AK139" i="16"/>
  <c r="AK140" i="16"/>
  <c r="AK141" i="16"/>
  <c r="AJ139" i="16"/>
  <c r="AJ140" i="16"/>
  <c r="AJ141" i="16"/>
  <c r="AI139" i="16"/>
  <c r="AI140" i="16"/>
  <c r="AI141" i="16"/>
  <c r="AH139" i="16"/>
  <c r="AH140" i="16"/>
  <c r="AH141" i="16"/>
  <c r="AG139" i="16"/>
  <c r="AG142" i="16"/>
  <c r="AF139" i="16"/>
  <c r="AF140" i="16"/>
  <c r="AF141" i="16"/>
  <c r="AE139" i="16"/>
  <c r="AE142" i="16"/>
  <c r="AD139" i="16"/>
  <c r="AD140" i="16"/>
  <c r="AD141" i="16"/>
  <c r="AC139" i="16"/>
  <c r="AC140" i="16"/>
  <c r="AC141" i="16"/>
  <c r="AB139" i="16"/>
  <c r="AB142" i="16"/>
  <c r="AA139" i="16"/>
  <c r="AA140" i="16"/>
  <c r="AA141" i="16"/>
  <c r="Z139" i="16"/>
  <c r="Z140" i="16"/>
  <c r="Z141" i="16"/>
  <c r="Y139" i="16"/>
  <c r="X139" i="16"/>
  <c r="W139" i="16"/>
  <c r="W142" i="16"/>
  <c r="V139" i="16"/>
  <c r="U139" i="16"/>
  <c r="U142" i="16"/>
  <c r="T139" i="16"/>
  <c r="T142" i="16"/>
  <c r="S139" i="16"/>
  <c r="S142" i="16"/>
  <c r="R139" i="16"/>
  <c r="R142" i="16"/>
  <c r="Q139" i="16"/>
  <c r="Q142" i="16"/>
  <c r="P139" i="16"/>
  <c r="P140" i="16"/>
  <c r="P141" i="16"/>
  <c r="O139" i="16"/>
  <c r="O142" i="16"/>
  <c r="N139" i="16"/>
  <c r="N142" i="16"/>
  <c r="M139" i="16"/>
  <c r="M142" i="16"/>
  <c r="L139" i="16"/>
  <c r="L142" i="16"/>
  <c r="K139" i="16"/>
  <c r="K140" i="16"/>
  <c r="K141" i="16"/>
  <c r="J139" i="16"/>
  <c r="J140" i="16"/>
  <c r="J141" i="16"/>
  <c r="I139" i="16"/>
  <c r="I140" i="16"/>
  <c r="I141" i="16"/>
  <c r="H139" i="16"/>
  <c r="H142" i="16"/>
  <c r="G139" i="16"/>
  <c r="G140" i="16"/>
  <c r="G141" i="16"/>
  <c r="F138" i="16"/>
  <c r="AU134" i="16"/>
  <c r="AU135" i="16"/>
  <c r="AU136" i="16"/>
  <c r="AU137" i="16"/>
  <c r="AT134" i="16"/>
  <c r="AT138" i="16"/>
  <c r="AS134" i="16"/>
  <c r="AS135" i="16"/>
  <c r="AS136" i="16"/>
  <c r="AS137" i="16"/>
  <c r="AR134" i="16"/>
  <c r="AR135" i="16"/>
  <c r="AR136" i="16"/>
  <c r="AR137" i="16"/>
  <c r="AQ134" i="16"/>
  <c r="AQ138" i="16"/>
  <c r="AP134" i="16"/>
  <c r="AP135" i="16"/>
  <c r="AP136" i="16"/>
  <c r="AP137" i="16"/>
  <c r="AO134" i="16"/>
  <c r="AO135" i="16"/>
  <c r="AO136" i="16"/>
  <c r="AO137" i="16"/>
  <c r="AN134" i="16"/>
  <c r="AN138" i="16"/>
  <c r="AM134" i="16"/>
  <c r="AM135" i="16"/>
  <c r="AM136" i="16"/>
  <c r="AM137" i="16"/>
  <c r="AL134" i="16"/>
  <c r="AL138" i="16"/>
  <c r="AK134" i="16"/>
  <c r="AK138" i="16"/>
  <c r="AJ134" i="16"/>
  <c r="AJ135" i="16"/>
  <c r="AJ136" i="16"/>
  <c r="AJ137" i="16"/>
  <c r="AI134" i="16"/>
  <c r="AI135" i="16"/>
  <c r="AI136" i="16"/>
  <c r="AI137" i="16"/>
  <c r="AH134" i="16"/>
  <c r="AH138" i="16"/>
  <c r="AG134" i="16"/>
  <c r="AG135" i="16"/>
  <c r="AG136" i="16"/>
  <c r="AG137" i="16"/>
  <c r="AF134" i="16"/>
  <c r="AF138" i="16"/>
  <c r="AE134" i="16"/>
  <c r="AE138" i="16"/>
  <c r="AD134" i="16"/>
  <c r="AD138" i="16"/>
  <c r="AC134" i="16"/>
  <c r="AC138" i="16"/>
  <c r="AB134" i="16"/>
  <c r="AB138" i="16"/>
  <c r="AA134" i="16"/>
  <c r="AA138" i="16"/>
  <c r="Z134" i="16"/>
  <c r="Z138" i="16"/>
  <c r="Y134" i="16"/>
  <c r="Y138" i="16"/>
  <c r="X134" i="16"/>
  <c r="X138" i="16"/>
  <c r="W134" i="16"/>
  <c r="W138" i="16"/>
  <c r="V134" i="16"/>
  <c r="V138" i="16"/>
  <c r="U134" i="16"/>
  <c r="U138" i="16"/>
  <c r="T134" i="16"/>
  <c r="T138" i="16"/>
  <c r="S134" i="16"/>
  <c r="S138" i="16"/>
  <c r="R134" i="16"/>
  <c r="R135" i="16"/>
  <c r="R136" i="16"/>
  <c r="R137" i="16"/>
  <c r="Q134" i="16"/>
  <c r="Q135" i="16"/>
  <c r="Q136" i="16"/>
  <c r="Q137" i="16"/>
  <c r="P134" i="16"/>
  <c r="P138" i="16"/>
  <c r="O134" i="16"/>
  <c r="O135" i="16"/>
  <c r="O136" i="16"/>
  <c r="O137" i="16"/>
  <c r="N134" i="16"/>
  <c r="N138" i="16"/>
  <c r="M134" i="16"/>
  <c r="L134" i="16"/>
  <c r="L135" i="16"/>
  <c r="L136" i="16"/>
  <c r="L137" i="16"/>
  <c r="K134" i="16"/>
  <c r="K135" i="16"/>
  <c r="K136" i="16"/>
  <c r="K137" i="16"/>
  <c r="J134" i="16"/>
  <c r="J138" i="16"/>
  <c r="I134" i="16"/>
  <c r="I138" i="16"/>
  <c r="H134" i="16"/>
  <c r="G134" i="16"/>
  <c r="AF130" i="16"/>
  <c r="AF131" i="16"/>
  <c r="AF133" i="16"/>
  <c r="AU129" i="16"/>
  <c r="AU130" i="16"/>
  <c r="AU131" i="16"/>
  <c r="AT129" i="16"/>
  <c r="AT130" i="16"/>
  <c r="AT131" i="16"/>
  <c r="AS129" i="16"/>
  <c r="AS130" i="16"/>
  <c r="AS131" i="16"/>
  <c r="AR129" i="16"/>
  <c r="AR130" i="16"/>
  <c r="AR131" i="16"/>
  <c r="AQ129" i="16"/>
  <c r="AQ130" i="16"/>
  <c r="AQ131" i="16"/>
  <c r="AP129" i="16"/>
  <c r="AP130" i="16"/>
  <c r="AP131" i="16"/>
  <c r="AO129" i="16"/>
  <c r="AO130" i="16"/>
  <c r="AO131" i="16"/>
  <c r="AO133" i="16"/>
  <c r="AN129" i="16"/>
  <c r="AN130" i="16"/>
  <c r="AN131" i="16"/>
  <c r="AM129" i="16"/>
  <c r="AM130" i="16"/>
  <c r="AM131" i="16"/>
  <c r="AL129" i="16"/>
  <c r="AL130" i="16"/>
  <c r="AL131" i="16"/>
  <c r="AK129" i="16"/>
  <c r="AK130" i="16"/>
  <c r="AK131" i="16"/>
  <c r="AJ129" i="16"/>
  <c r="AJ130" i="16"/>
  <c r="AJ131" i="16"/>
  <c r="AI129" i="16"/>
  <c r="AI130" i="16"/>
  <c r="AI131" i="16"/>
  <c r="AH129" i="16"/>
  <c r="AH130" i="16"/>
  <c r="AH131" i="16"/>
  <c r="AG129" i="16"/>
  <c r="AG130" i="16"/>
  <c r="AG131" i="16"/>
  <c r="AF129" i="16"/>
  <c r="AE129" i="16"/>
  <c r="AE130" i="16"/>
  <c r="AE131" i="16"/>
  <c r="AD129" i="16"/>
  <c r="AD130" i="16"/>
  <c r="AD131" i="16"/>
  <c r="AC129" i="16"/>
  <c r="AC130" i="16"/>
  <c r="AC131" i="16"/>
  <c r="AB129" i="16"/>
  <c r="AB130" i="16"/>
  <c r="AB131" i="16"/>
  <c r="AA129" i="16"/>
  <c r="AA130" i="16"/>
  <c r="AA131" i="16"/>
  <c r="AA133" i="16"/>
  <c r="Z129" i="16"/>
  <c r="Z130" i="16"/>
  <c r="Z131" i="16"/>
  <c r="Y129" i="16"/>
  <c r="Y130" i="16"/>
  <c r="Y131" i="16"/>
  <c r="Y132" i="16"/>
  <c r="X129" i="16"/>
  <c r="X130" i="16"/>
  <c r="X131" i="16"/>
  <c r="W129" i="16"/>
  <c r="W130" i="16"/>
  <c r="W131" i="16"/>
  <c r="V129" i="16"/>
  <c r="V130" i="16"/>
  <c r="V131" i="16"/>
  <c r="V132" i="16"/>
  <c r="U129" i="16"/>
  <c r="U130" i="16"/>
  <c r="U131" i="16"/>
  <c r="T129" i="16"/>
  <c r="T130" i="16"/>
  <c r="T131" i="16"/>
  <c r="S129" i="16"/>
  <c r="S130" i="16"/>
  <c r="S131" i="16"/>
  <c r="R129" i="16"/>
  <c r="R130" i="16"/>
  <c r="R131" i="16"/>
  <c r="R132" i="16"/>
  <c r="Q129" i="16"/>
  <c r="Q130" i="16"/>
  <c r="Q131" i="16"/>
  <c r="Q132" i="16"/>
  <c r="P129" i="16"/>
  <c r="P130" i="16"/>
  <c r="P131" i="16"/>
  <c r="O129" i="16"/>
  <c r="O130" i="16"/>
  <c r="O131" i="16"/>
  <c r="N129" i="16"/>
  <c r="N130" i="16"/>
  <c r="N131" i="16"/>
  <c r="N132" i="16"/>
  <c r="M129" i="16"/>
  <c r="M130" i="16"/>
  <c r="M131" i="16"/>
  <c r="L129" i="16"/>
  <c r="L130" i="16"/>
  <c r="L131" i="16"/>
  <c r="K129" i="16"/>
  <c r="K130" i="16"/>
  <c r="K131" i="16"/>
  <c r="J129" i="16"/>
  <c r="J130" i="16"/>
  <c r="J131" i="16"/>
  <c r="I129" i="16"/>
  <c r="I130" i="16"/>
  <c r="I131" i="16"/>
  <c r="H129" i="16"/>
  <c r="H130" i="16"/>
  <c r="H131" i="16"/>
  <c r="G129" i="16"/>
  <c r="G130" i="16"/>
  <c r="G131" i="16"/>
  <c r="N126" i="16"/>
  <c r="N127" i="16"/>
  <c r="N128" i="16"/>
  <c r="AU125" i="16"/>
  <c r="AU126" i="16"/>
  <c r="AU127" i="16"/>
  <c r="AU128" i="16"/>
  <c r="AT125" i="16"/>
  <c r="AT126" i="16"/>
  <c r="AT127" i="16"/>
  <c r="AT128" i="16"/>
  <c r="AS125" i="16"/>
  <c r="AS126" i="16"/>
  <c r="AS127" i="16"/>
  <c r="AS128" i="16"/>
  <c r="AR125" i="16"/>
  <c r="AR126" i="16"/>
  <c r="AR127" i="16"/>
  <c r="AR128" i="16"/>
  <c r="AQ125" i="16"/>
  <c r="AQ126" i="16"/>
  <c r="AQ127" i="16"/>
  <c r="AQ128" i="16"/>
  <c r="AP125" i="16"/>
  <c r="AP126" i="16"/>
  <c r="AP127" i="16"/>
  <c r="AP128" i="16"/>
  <c r="AO125" i="16"/>
  <c r="AO126" i="16"/>
  <c r="AO127" i="16"/>
  <c r="AO128" i="16"/>
  <c r="AN125" i="16"/>
  <c r="AN126" i="16"/>
  <c r="AN127" i="16"/>
  <c r="AN128" i="16"/>
  <c r="AM125" i="16"/>
  <c r="AM126" i="16"/>
  <c r="AM127" i="16"/>
  <c r="AM128" i="16"/>
  <c r="AL125" i="16"/>
  <c r="AL126" i="16"/>
  <c r="AL127" i="16"/>
  <c r="AL128" i="16"/>
  <c r="AK125" i="16"/>
  <c r="AK126" i="16"/>
  <c r="AK127" i="16"/>
  <c r="AK128" i="16"/>
  <c r="AJ125" i="16"/>
  <c r="AJ126" i="16"/>
  <c r="AJ127" i="16"/>
  <c r="AJ128" i="16"/>
  <c r="AI125" i="16"/>
  <c r="AI126" i="16"/>
  <c r="AI127" i="16"/>
  <c r="AI128" i="16"/>
  <c r="AH125" i="16"/>
  <c r="AH126" i="16"/>
  <c r="AH127" i="16"/>
  <c r="AH128" i="16"/>
  <c r="AG125" i="16"/>
  <c r="AG126" i="16"/>
  <c r="AG127" i="16"/>
  <c r="AG128" i="16"/>
  <c r="AF125" i="16"/>
  <c r="AF126" i="16"/>
  <c r="AF127" i="16"/>
  <c r="AF128" i="16"/>
  <c r="AE125" i="16"/>
  <c r="AE126" i="16"/>
  <c r="AE127" i="16"/>
  <c r="AE128" i="16"/>
  <c r="AD125" i="16"/>
  <c r="AD126" i="16"/>
  <c r="AD127" i="16"/>
  <c r="AD128" i="16"/>
  <c r="AC125" i="16"/>
  <c r="AC126" i="16"/>
  <c r="AC127" i="16"/>
  <c r="AC128" i="16"/>
  <c r="AB125" i="16"/>
  <c r="AB126" i="16"/>
  <c r="AB127" i="16"/>
  <c r="AB128" i="16"/>
  <c r="AA125" i="16"/>
  <c r="AA126" i="16"/>
  <c r="AA127" i="16"/>
  <c r="AA128" i="16"/>
  <c r="Z125" i="16"/>
  <c r="Z126" i="16"/>
  <c r="Z127" i="16"/>
  <c r="Z128" i="16"/>
  <c r="Y125" i="16"/>
  <c r="Y126" i="16"/>
  <c r="Y127" i="16"/>
  <c r="Y128" i="16"/>
  <c r="X125" i="16"/>
  <c r="X126" i="16"/>
  <c r="X127" i="16"/>
  <c r="X128" i="16"/>
  <c r="W125" i="16"/>
  <c r="W126" i="16"/>
  <c r="W127" i="16"/>
  <c r="W128" i="16"/>
  <c r="V125" i="16"/>
  <c r="V126" i="16"/>
  <c r="V127" i="16"/>
  <c r="V128" i="16"/>
  <c r="U125" i="16"/>
  <c r="U126" i="16"/>
  <c r="U127" i="16"/>
  <c r="U128" i="16"/>
  <c r="T125" i="16"/>
  <c r="T126" i="16"/>
  <c r="T127" i="16"/>
  <c r="T128" i="16"/>
  <c r="S125" i="16"/>
  <c r="S126" i="16"/>
  <c r="S127" i="16"/>
  <c r="S128" i="16"/>
  <c r="R125" i="16"/>
  <c r="R126" i="16"/>
  <c r="R127" i="16"/>
  <c r="R128" i="16"/>
  <c r="Q125" i="16"/>
  <c r="Q126" i="16"/>
  <c r="Q127" i="16"/>
  <c r="Q128" i="16"/>
  <c r="P125" i="16"/>
  <c r="P126" i="16"/>
  <c r="P127" i="16"/>
  <c r="P128" i="16"/>
  <c r="O125" i="16"/>
  <c r="O126" i="16"/>
  <c r="O127" i="16"/>
  <c r="O128" i="16"/>
  <c r="N125" i="16"/>
  <c r="M125" i="16"/>
  <c r="M126" i="16"/>
  <c r="M127" i="16"/>
  <c r="M128" i="16"/>
  <c r="L125" i="16"/>
  <c r="L126" i="16"/>
  <c r="L127" i="16"/>
  <c r="L128" i="16"/>
  <c r="K125" i="16"/>
  <c r="K126" i="16"/>
  <c r="K127" i="16"/>
  <c r="K128" i="16"/>
  <c r="J125" i="16"/>
  <c r="J126" i="16"/>
  <c r="J127" i="16"/>
  <c r="J128" i="16"/>
  <c r="I125" i="16"/>
  <c r="I126" i="16"/>
  <c r="I127" i="16"/>
  <c r="I128" i="16"/>
  <c r="H125" i="16"/>
  <c r="H126" i="16"/>
  <c r="H127" i="16"/>
  <c r="H128" i="16"/>
  <c r="G125" i="16"/>
  <c r="G126" i="16"/>
  <c r="G127" i="16"/>
  <c r="G128" i="16"/>
  <c r="AU123" i="16"/>
  <c r="AU124" i="16"/>
  <c r="AU69" i="16"/>
  <c r="AT123" i="16"/>
  <c r="AT124" i="16"/>
  <c r="AT69" i="16"/>
  <c r="AS123" i="16"/>
  <c r="AS124" i="16"/>
  <c r="AS69" i="16"/>
  <c r="AR123" i="16"/>
  <c r="AR124" i="16"/>
  <c r="AR69" i="16"/>
  <c r="AQ123" i="16"/>
  <c r="AQ124" i="16"/>
  <c r="AQ69" i="16"/>
  <c r="AP123" i="16"/>
  <c r="AP124" i="16"/>
  <c r="AP69" i="16"/>
  <c r="AO123" i="16"/>
  <c r="AO124" i="16"/>
  <c r="AO69" i="16"/>
  <c r="AN123" i="16"/>
  <c r="AN124" i="16"/>
  <c r="AN69" i="16"/>
  <c r="AM123" i="16"/>
  <c r="AM124" i="16"/>
  <c r="AM69" i="16"/>
  <c r="AL123" i="16"/>
  <c r="AL124" i="16"/>
  <c r="AL69" i="16"/>
  <c r="AK123" i="16"/>
  <c r="AK124" i="16"/>
  <c r="AK69" i="16"/>
  <c r="AJ123" i="16"/>
  <c r="AJ124" i="16"/>
  <c r="AJ69" i="16"/>
  <c r="AI123" i="16"/>
  <c r="AI124" i="16"/>
  <c r="AI69" i="16"/>
  <c r="AH123" i="16"/>
  <c r="AH124" i="16"/>
  <c r="AH69" i="16"/>
  <c r="AG123" i="16"/>
  <c r="AG124" i="16"/>
  <c r="AG69" i="16"/>
  <c r="AF123" i="16"/>
  <c r="AF124" i="16"/>
  <c r="AF69" i="16"/>
  <c r="AE123" i="16"/>
  <c r="AE124" i="16"/>
  <c r="AE69" i="16"/>
  <c r="AD123" i="16"/>
  <c r="AD124" i="16"/>
  <c r="AD69" i="16"/>
  <c r="AC123" i="16"/>
  <c r="AC124" i="16"/>
  <c r="AC69" i="16"/>
  <c r="AB123" i="16"/>
  <c r="AB124" i="16"/>
  <c r="AB69" i="16"/>
  <c r="AA123" i="16"/>
  <c r="AA124" i="16"/>
  <c r="AA69" i="16"/>
  <c r="Z123" i="16"/>
  <c r="Z124" i="16"/>
  <c r="Z69" i="16"/>
  <c r="Y123" i="16"/>
  <c r="Y124" i="16"/>
  <c r="Y69" i="16"/>
  <c r="X123" i="16"/>
  <c r="X124" i="16"/>
  <c r="X69" i="16"/>
  <c r="W123" i="16"/>
  <c r="W124" i="16"/>
  <c r="W69" i="16"/>
  <c r="V123" i="16"/>
  <c r="V124" i="16"/>
  <c r="V69" i="16"/>
  <c r="U123" i="16"/>
  <c r="U124" i="16"/>
  <c r="U69" i="16"/>
  <c r="T123" i="16"/>
  <c r="T124" i="16"/>
  <c r="T69" i="16"/>
  <c r="S123" i="16"/>
  <c r="S124" i="16"/>
  <c r="S69" i="16"/>
  <c r="R123" i="16"/>
  <c r="R124" i="16"/>
  <c r="R69" i="16"/>
  <c r="Q123" i="16"/>
  <c r="Q124" i="16"/>
  <c r="Q69" i="16"/>
  <c r="P123" i="16"/>
  <c r="P124" i="16"/>
  <c r="O123" i="16"/>
  <c r="O124" i="16"/>
  <c r="N123" i="16"/>
  <c r="N124" i="16"/>
  <c r="N69" i="16"/>
  <c r="M123" i="16"/>
  <c r="M124" i="16"/>
  <c r="M69" i="16"/>
  <c r="L123" i="16"/>
  <c r="L124" i="16"/>
  <c r="L69" i="16"/>
  <c r="K123" i="16"/>
  <c r="K124" i="16"/>
  <c r="K69" i="16"/>
  <c r="J123" i="16"/>
  <c r="J124" i="16"/>
  <c r="J69" i="16"/>
  <c r="I123" i="16"/>
  <c r="I124" i="16"/>
  <c r="I69" i="16"/>
  <c r="H123" i="16"/>
  <c r="H124" i="16"/>
  <c r="H69" i="16"/>
  <c r="G123" i="16"/>
  <c r="G124" i="16"/>
  <c r="AU122" i="16"/>
  <c r="AU172" i="16"/>
  <c r="AT122" i="16"/>
  <c r="AT172" i="16"/>
  <c r="AS122" i="16"/>
  <c r="AS172" i="16"/>
  <c r="AR122" i="16"/>
  <c r="AR172" i="16"/>
  <c r="AQ122" i="16"/>
  <c r="AQ172" i="16"/>
  <c r="AP122" i="16"/>
  <c r="AP172" i="16"/>
  <c r="AO122" i="16"/>
  <c r="AO172" i="16"/>
  <c r="AN122" i="16"/>
  <c r="AN172" i="16"/>
  <c r="AM122" i="16"/>
  <c r="AM172" i="16"/>
  <c r="AL122" i="16"/>
  <c r="AL172" i="16"/>
  <c r="AK122" i="16"/>
  <c r="AK172" i="16"/>
  <c r="AJ122" i="16"/>
  <c r="AJ172" i="16"/>
  <c r="AI122" i="16"/>
  <c r="AI172" i="16"/>
  <c r="AH122" i="16"/>
  <c r="AH172" i="16"/>
  <c r="AG122" i="16"/>
  <c r="AG172" i="16"/>
  <c r="AF122" i="16"/>
  <c r="AF172" i="16"/>
  <c r="AE122" i="16"/>
  <c r="AE172" i="16"/>
  <c r="AD122" i="16"/>
  <c r="AD172" i="16"/>
  <c r="AC122" i="16"/>
  <c r="AC172" i="16"/>
  <c r="AB122" i="16"/>
  <c r="AB172" i="16"/>
  <c r="AA122" i="16"/>
  <c r="AA172" i="16"/>
  <c r="Z122" i="16"/>
  <c r="Z172" i="16"/>
  <c r="Y122" i="16"/>
  <c r="Y172" i="16"/>
  <c r="X122" i="16"/>
  <c r="X172" i="16"/>
  <c r="W122" i="16"/>
  <c r="W172" i="16"/>
  <c r="V122" i="16"/>
  <c r="V172" i="16"/>
  <c r="U122" i="16"/>
  <c r="U172" i="16"/>
  <c r="T122" i="16"/>
  <c r="T172" i="16"/>
  <c r="S122" i="16"/>
  <c r="S172" i="16"/>
  <c r="R122" i="16"/>
  <c r="R172" i="16"/>
  <c r="Q122" i="16"/>
  <c r="Q172" i="16"/>
  <c r="P122" i="16"/>
  <c r="P172" i="16"/>
  <c r="O122" i="16"/>
  <c r="O172" i="16"/>
  <c r="N122" i="16"/>
  <c r="N172" i="16"/>
  <c r="M122" i="16"/>
  <c r="M172" i="16"/>
  <c r="L122" i="16"/>
  <c r="L172" i="16"/>
  <c r="K122" i="16"/>
  <c r="K172" i="16"/>
  <c r="J122" i="16"/>
  <c r="J172" i="16"/>
  <c r="I122" i="16"/>
  <c r="I172" i="16"/>
  <c r="H122" i="16"/>
  <c r="H172" i="16"/>
  <c r="G122" i="16"/>
  <c r="G172" i="16"/>
  <c r="P69" i="16"/>
  <c r="O69" i="16"/>
  <c r="G69" i="16"/>
  <c r="F69" i="16"/>
  <c r="AH68" i="16"/>
  <c r="F27" i="16"/>
  <c r="E153" i="15"/>
  <c r="E150" i="15"/>
  <c r="E154" i="15"/>
  <c r="E149" i="15"/>
  <c r="E148" i="15"/>
  <c r="E152" i="15"/>
  <c r="D148" i="15"/>
  <c r="B50" i="20"/>
  <c r="E147" i="15"/>
  <c r="E151" i="15"/>
  <c r="D147" i="15"/>
  <c r="B47" i="20"/>
  <c r="E146" i="15"/>
  <c r="D146" i="15"/>
  <c r="B44" i="20"/>
  <c r="E145" i="15"/>
  <c r="D145" i="15"/>
  <c r="B41" i="20"/>
  <c r="E144" i="15"/>
  <c r="D144" i="15"/>
  <c r="B38" i="20"/>
  <c r="D139" i="15"/>
  <c r="B33" i="20"/>
  <c r="E134" i="15"/>
  <c r="D133" i="15"/>
  <c r="B27" i="20"/>
  <c r="E132" i="15"/>
  <c r="E131" i="15"/>
  <c r="E130" i="15"/>
  <c r="D126" i="15"/>
  <c r="B20" i="20"/>
  <c r="E125" i="15"/>
  <c r="D124" i="15"/>
  <c r="B18" i="20"/>
  <c r="E122" i="15"/>
  <c r="D122" i="15"/>
  <c r="B16" i="20"/>
  <c r="E120" i="15"/>
  <c r="D116" i="15"/>
  <c r="B10" i="20"/>
  <c r="E114" i="15"/>
  <c r="D114" i="15"/>
  <c r="B8" i="20"/>
  <c r="E113" i="15"/>
  <c r="D113" i="15"/>
  <c r="B7" i="20"/>
  <c r="E112" i="15"/>
  <c r="D112" i="15"/>
  <c r="B6" i="20"/>
  <c r="E111" i="15"/>
  <c r="C112" i="16"/>
  <c r="D111" i="15"/>
  <c r="B112" i="16"/>
  <c r="D112" i="16"/>
  <c r="E110" i="15"/>
  <c r="C111" i="16"/>
  <c r="D110" i="15"/>
  <c r="B111" i="16"/>
  <c r="D111" i="16"/>
  <c r="E109" i="15"/>
  <c r="C110" i="16"/>
  <c r="D109" i="15"/>
  <c r="B110" i="16"/>
  <c r="D110" i="16"/>
  <c r="E108" i="15"/>
  <c r="C109" i="16"/>
  <c r="D108" i="15"/>
  <c r="B109" i="16"/>
  <c r="D109" i="16"/>
  <c r="F109" i="16"/>
  <c r="E107" i="15"/>
  <c r="C108" i="16"/>
  <c r="D107" i="15"/>
  <c r="B108" i="16"/>
  <c r="D108" i="16"/>
  <c r="F108" i="16"/>
  <c r="E106" i="15"/>
  <c r="C107" i="16"/>
  <c r="D106" i="15"/>
  <c r="B107" i="16"/>
  <c r="D107" i="16"/>
  <c r="F107" i="16"/>
  <c r="E105" i="15"/>
  <c r="C106" i="16"/>
  <c r="D105" i="15"/>
  <c r="B106" i="16"/>
  <c r="D106" i="16"/>
  <c r="F106" i="16"/>
  <c r="E104" i="15"/>
  <c r="C105" i="16"/>
  <c r="D104" i="15"/>
  <c r="B105" i="16"/>
  <c r="D105" i="16"/>
  <c r="F105" i="16"/>
  <c r="E103" i="15"/>
  <c r="C104" i="16"/>
  <c r="D103" i="15"/>
  <c r="B104" i="16"/>
  <c r="D104" i="16"/>
  <c r="F104" i="16"/>
  <c r="E102" i="15"/>
  <c r="C103" i="16"/>
  <c r="D102" i="15"/>
  <c r="B103" i="16"/>
  <c r="D103" i="16"/>
  <c r="F103" i="16"/>
  <c r="E101" i="15"/>
  <c r="C102" i="16"/>
  <c r="D101" i="15"/>
  <c r="B102" i="16"/>
  <c r="D102" i="16"/>
  <c r="F102" i="16"/>
  <c r="E100" i="15"/>
  <c r="C101" i="16"/>
  <c r="D100" i="15"/>
  <c r="B101" i="16"/>
  <c r="D101" i="16"/>
  <c r="F101" i="16"/>
  <c r="E99" i="15"/>
  <c r="C100" i="16"/>
  <c r="D99" i="15"/>
  <c r="B100" i="16"/>
  <c r="D100" i="16"/>
  <c r="F100" i="16"/>
  <c r="E98" i="15"/>
  <c r="C99" i="16"/>
  <c r="D98" i="15"/>
  <c r="B99" i="16"/>
  <c r="D99" i="16"/>
  <c r="E97" i="15"/>
  <c r="C98" i="16"/>
  <c r="D97" i="15"/>
  <c r="B98" i="16"/>
  <c r="D98" i="16"/>
  <c r="E96" i="15"/>
  <c r="C97" i="16"/>
  <c r="D96" i="15"/>
  <c r="B97" i="16"/>
  <c r="D97" i="16"/>
  <c r="E95" i="15"/>
  <c r="C96" i="16"/>
  <c r="D95" i="15"/>
  <c r="B96" i="16"/>
  <c r="D96" i="16"/>
  <c r="F96" i="16"/>
  <c r="E94" i="15"/>
  <c r="C95" i="16"/>
  <c r="D94" i="15"/>
  <c r="B95" i="16"/>
  <c r="D95" i="16"/>
  <c r="F95" i="16"/>
  <c r="E93" i="15"/>
  <c r="C94" i="16"/>
  <c r="D93" i="15"/>
  <c r="B94" i="16"/>
  <c r="D94" i="16"/>
  <c r="F94" i="16"/>
  <c r="E92" i="15"/>
  <c r="C93" i="16"/>
  <c r="D92" i="15"/>
  <c r="B93" i="16"/>
  <c r="D93" i="16"/>
  <c r="F93" i="16"/>
  <c r="E91" i="15"/>
  <c r="C92" i="16"/>
  <c r="D91" i="15"/>
  <c r="B92" i="16"/>
  <c r="D92" i="16"/>
  <c r="E90" i="15"/>
  <c r="C91" i="16"/>
  <c r="D90" i="15"/>
  <c r="B91" i="16"/>
  <c r="D91" i="16"/>
  <c r="F91" i="16"/>
  <c r="E89" i="15"/>
  <c r="C90" i="16"/>
  <c r="D89" i="15"/>
  <c r="B90" i="16"/>
  <c r="D90" i="16"/>
  <c r="F90" i="16"/>
  <c r="E88" i="15"/>
  <c r="C89" i="16"/>
  <c r="D88" i="15"/>
  <c r="B89" i="16"/>
  <c r="D89" i="16"/>
  <c r="E87" i="15"/>
  <c r="C88" i="16"/>
  <c r="D87" i="15"/>
  <c r="B88" i="16"/>
  <c r="D88" i="16"/>
  <c r="F88" i="16"/>
  <c r="E86" i="15"/>
  <c r="C87" i="16"/>
  <c r="D86" i="15"/>
  <c r="B87" i="16"/>
  <c r="D87" i="16"/>
  <c r="F87" i="16"/>
  <c r="E85" i="15"/>
  <c r="C86" i="16"/>
  <c r="D85" i="15"/>
  <c r="B86" i="16"/>
  <c r="D86" i="16"/>
  <c r="F86" i="16"/>
  <c r="E84" i="15"/>
  <c r="C85" i="16"/>
  <c r="D84" i="15"/>
  <c r="B85" i="16"/>
  <c r="D85" i="16"/>
  <c r="E83" i="15"/>
  <c r="C84" i="16"/>
  <c r="D83" i="15"/>
  <c r="B84" i="16"/>
  <c r="D84" i="16"/>
  <c r="E82" i="15"/>
  <c r="C83" i="16"/>
  <c r="D82" i="15"/>
  <c r="B83" i="16"/>
  <c r="D83" i="16"/>
  <c r="E81" i="15"/>
  <c r="C82" i="16"/>
  <c r="D81" i="15"/>
  <c r="B82" i="16"/>
  <c r="D82" i="16"/>
  <c r="E80" i="15"/>
  <c r="C81" i="16"/>
  <c r="D80" i="15"/>
  <c r="B81" i="16"/>
  <c r="D81" i="16"/>
  <c r="E79" i="15"/>
  <c r="C80" i="16"/>
  <c r="D79" i="15"/>
  <c r="B80" i="16"/>
  <c r="D80" i="16"/>
  <c r="AT80" i="16"/>
  <c r="E78" i="15"/>
  <c r="C79" i="16"/>
  <c r="D78" i="15"/>
  <c r="B79" i="16"/>
  <c r="D79" i="16"/>
  <c r="E77" i="15"/>
  <c r="C78" i="16"/>
  <c r="D77" i="15"/>
  <c r="B78" i="16"/>
  <c r="D78" i="16"/>
  <c r="E76" i="15"/>
  <c r="C77" i="16"/>
  <c r="D76" i="15"/>
  <c r="B77" i="16"/>
  <c r="D77" i="16"/>
  <c r="E75" i="15"/>
  <c r="C76" i="16"/>
  <c r="D75" i="15"/>
  <c r="B76" i="16"/>
  <c r="D76" i="16"/>
  <c r="E74" i="15"/>
  <c r="C75" i="16"/>
  <c r="D74" i="15"/>
  <c r="B75" i="16"/>
  <c r="E75" i="16"/>
  <c r="E73" i="15"/>
  <c r="C74" i="16"/>
  <c r="D73" i="15"/>
  <c r="B74" i="16"/>
  <c r="E74" i="16"/>
  <c r="E72" i="15"/>
  <c r="C73" i="16"/>
  <c r="D72" i="15"/>
  <c r="B73" i="16"/>
  <c r="E73" i="16"/>
  <c r="AC73" i="16"/>
  <c r="E71" i="15"/>
  <c r="C72" i="16"/>
  <c r="D71" i="15"/>
  <c r="B72" i="16"/>
  <c r="E72" i="16"/>
  <c r="E70" i="15"/>
  <c r="C71" i="16"/>
  <c r="D70" i="15"/>
  <c r="B71" i="16"/>
  <c r="E71" i="16"/>
  <c r="E69" i="15"/>
  <c r="C70" i="16"/>
  <c r="D69" i="15"/>
  <c r="B70" i="16"/>
  <c r="E70" i="16"/>
  <c r="E68" i="15"/>
  <c r="C69" i="16"/>
  <c r="D68" i="15"/>
  <c r="B69" i="16"/>
  <c r="E67" i="15"/>
  <c r="C68" i="16"/>
  <c r="D67" i="15"/>
  <c r="B68" i="16"/>
  <c r="E66" i="15"/>
  <c r="C67" i="16"/>
  <c r="D66" i="15"/>
  <c r="B67" i="16"/>
  <c r="E67" i="16"/>
  <c r="E65" i="15"/>
  <c r="C66" i="16"/>
  <c r="D65" i="15"/>
  <c r="B66" i="16"/>
  <c r="E66" i="16"/>
  <c r="AS66" i="16"/>
  <c r="E64" i="15"/>
  <c r="C65" i="16"/>
  <c r="D64" i="15"/>
  <c r="B65" i="16"/>
  <c r="E65" i="16"/>
  <c r="E63" i="15"/>
  <c r="C64" i="16"/>
  <c r="D63" i="15"/>
  <c r="B64" i="16"/>
  <c r="E64" i="16"/>
  <c r="E62" i="15"/>
  <c r="C63" i="16"/>
  <c r="D62" i="15"/>
  <c r="B63" i="16"/>
  <c r="E63" i="16"/>
  <c r="E61" i="15"/>
  <c r="C62" i="16"/>
  <c r="D61" i="15"/>
  <c r="B62" i="16"/>
  <c r="E62" i="16"/>
  <c r="E60" i="15"/>
  <c r="C61" i="16"/>
  <c r="D60" i="15"/>
  <c r="B61" i="16"/>
  <c r="E61" i="16"/>
  <c r="Q61" i="16"/>
  <c r="E59" i="15"/>
  <c r="C60" i="16"/>
  <c r="D59" i="15"/>
  <c r="B60" i="16"/>
  <c r="E60" i="16"/>
  <c r="E58" i="15"/>
  <c r="C59" i="16"/>
  <c r="D58" i="15"/>
  <c r="B59" i="16"/>
  <c r="E59" i="16"/>
  <c r="E57" i="15"/>
  <c r="C58" i="16"/>
  <c r="D57" i="15"/>
  <c r="B58" i="16"/>
  <c r="E58" i="16"/>
  <c r="E56" i="15"/>
  <c r="C57" i="16"/>
  <c r="D56" i="15"/>
  <c r="B57" i="16"/>
  <c r="E57" i="16"/>
  <c r="P57" i="16"/>
  <c r="E55" i="15"/>
  <c r="C56" i="16"/>
  <c r="D55" i="15"/>
  <c r="B56" i="16"/>
  <c r="E56" i="16"/>
  <c r="Q56" i="16"/>
  <c r="E54" i="15"/>
  <c r="C55" i="16"/>
  <c r="D54" i="15"/>
  <c r="B55" i="16"/>
  <c r="E55" i="16"/>
  <c r="X55" i="16"/>
  <c r="E53" i="15"/>
  <c r="C54" i="16"/>
  <c r="D53" i="15"/>
  <c r="B54" i="16"/>
  <c r="E54" i="16"/>
  <c r="E52" i="15"/>
  <c r="C53" i="16"/>
  <c r="D52" i="15"/>
  <c r="B53" i="16"/>
  <c r="E53" i="16"/>
  <c r="E51" i="15"/>
  <c r="C52" i="16"/>
  <c r="D51" i="15"/>
  <c r="B52" i="16"/>
  <c r="E52" i="16"/>
  <c r="E50" i="15"/>
  <c r="C51" i="16"/>
  <c r="D50" i="15"/>
  <c r="B51" i="16"/>
  <c r="E51" i="16"/>
  <c r="F51" i="16"/>
  <c r="E49" i="15"/>
  <c r="C50" i="16"/>
  <c r="D49" i="15"/>
  <c r="B50" i="16"/>
  <c r="E50" i="16"/>
  <c r="E48" i="15"/>
  <c r="C49" i="16"/>
  <c r="D48" i="15"/>
  <c r="B49" i="16"/>
  <c r="E49" i="16"/>
  <c r="P49" i="16"/>
  <c r="E47" i="15"/>
  <c r="C48" i="16"/>
  <c r="D47" i="15"/>
  <c r="B48" i="16"/>
  <c r="E48" i="16"/>
  <c r="E46" i="15"/>
  <c r="C47" i="16"/>
  <c r="D46" i="15"/>
  <c r="B47" i="16"/>
  <c r="E47" i="16"/>
  <c r="E45" i="15"/>
  <c r="C46" i="16"/>
  <c r="D45" i="15"/>
  <c r="B46" i="16"/>
  <c r="E46" i="16"/>
  <c r="E44" i="15"/>
  <c r="C45" i="16"/>
  <c r="D44" i="15"/>
  <c r="B45" i="16"/>
  <c r="E45" i="16"/>
  <c r="E43" i="15"/>
  <c r="C44" i="16"/>
  <c r="D43" i="15"/>
  <c r="B44" i="16"/>
  <c r="E44" i="16"/>
  <c r="E42" i="15"/>
  <c r="C43" i="16"/>
  <c r="D42" i="15"/>
  <c r="B43" i="16"/>
  <c r="E43" i="16"/>
  <c r="E41" i="15"/>
  <c r="C42" i="16"/>
  <c r="D41" i="15"/>
  <c r="B42" i="16"/>
  <c r="E42" i="16"/>
  <c r="E40" i="15"/>
  <c r="C41" i="16"/>
  <c r="D40" i="15"/>
  <c r="B41" i="16"/>
  <c r="E41" i="16"/>
  <c r="AS41" i="16"/>
  <c r="E39" i="15"/>
  <c r="C40" i="16"/>
  <c r="D39" i="15"/>
  <c r="B40" i="16"/>
  <c r="E40" i="16"/>
  <c r="V40" i="16"/>
  <c r="E38" i="15"/>
  <c r="C39" i="16"/>
  <c r="D38" i="15"/>
  <c r="B39" i="16"/>
  <c r="E39" i="16"/>
  <c r="E37" i="15"/>
  <c r="C38" i="16"/>
  <c r="D37" i="15"/>
  <c r="B38" i="16"/>
  <c r="E38" i="16"/>
  <c r="AQ38" i="16"/>
  <c r="E36" i="15"/>
  <c r="C37" i="16"/>
  <c r="D36" i="15"/>
  <c r="B37" i="16"/>
  <c r="E37" i="16"/>
  <c r="E35" i="15"/>
  <c r="C36" i="16"/>
  <c r="D35" i="15"/>
  <c r="B36" i="16"/>
  <c r="E36" i="16"/>
  <c r="E34" i="15"/>
  <c r="C35" i="16"/>
  <c r="D34" i="15"/>
  <c r="B35" i="16"/>
  <c r="E35" i="16"/>
  <c r="E33" i="15"/>
  <c r="C34" i="16"/>
  <c r="D33" i="15"/>
  <c r="B34" i="16"/>
  <c r="E34" i="16"/>
  <c r="E32" i="15"/>
  <c r="C33" i="16"/>
  <c r="D32" i="15"/>
  <c r="B33" i="16"/>
  <c r="E33" i="16"/>
  <c r="E31" i="15"/>
  <c r="C32" i="16"/>
  <c r="D31" i="15"/>
  <c r="B32" i="16"/>
  <c r="E32" i="16"/>
  <c r="AS32" i="16"/>
  <c r="E30" i="15"/>
  <c r="C31" i="16"/>
  <c r="D30" i="15"/>
  <c r="B31" i="16"/>
  <c r="E31" i="16"/>
  <c r="E29" i="15"/>
  <c r="C30" i="16"/>
  <c r="D29" i="15"/>
  <c r="B30" i="16"/>
  <c r="E30" i="16"/>
  <c r="F30" i="16"/>
  <c r="E28" i="15"/>
  <c r="C29" i="16"/>
  <c r="D28" i="15"/>
  <c r="B29" i="16"/>
  <c r="E29" i="16"/>
  <c r="E27" i="15"/>
  <c r="C28" i="16"/>
  <c r="D27" i="15"/>
  <c r="B28" i="16"/>
  <c r="E28" i="16"/>
  <c r="E26" i="15"/>
  <c r="C27" i="16"/>
  <c r="D26" i="15"/>
  <c r="B27" i="16"/>
  <c r="E25" i="15"/>
  <c r="C26" i="16"/>
  <c r="D25" i="15"/>
  <c r="B26" i="16"/>
  <c r="E26" i="16"/>
  <c r="Q26" i="16"/>
  <c r="E24" i="15"/>
  <c r="C25" i="16"/>
  <c r="D24" i="15"/>
  <c r="B25" i="16"/>
  <c r="E25" i="16"/>
  <c r="E23" i="15"/>
  <c r="C24" i="16"/>
  <c r="D23" i="15"/>
  <c r="B24" i="16"/>
  <c r="E24" i="16"/>
  <c r="E22" i="15"/>
  <c r="C23" i="16"/>
  <c r="D22" i="15"/>
  <c r="B23" i="16"/>
  <c r="E23" i="16"/>
  <c r="AD23" i="16"/>
  <c r="E21" i="15"/>
  <c r="C22" i="16"/>
  <c r="D21" i="15"/>
  <c r="B22" i="16"/>
  <c r="E22" i="16"/>
  <c r="E20" i="15"/>
  <c r="C21" i="16"/>
  <c r="D20" i="15"/>
  <c r="B21" i="16"/>
  <c r="E21" i="16"/>
  <c r="E19" i="15"/>
  <c r="C20" i="16"/>
  <c r="D19" i="15"/>
  <c r="B20" i="16"/>
  <c r="E20" i="16"/>
  <c r="E18" i="15"/>
  <c r="C19" i="16"/>
  <c r="D18" i="15"/>
  <c r="B19" i="16"/>
  <c r="E19" i="16"/>
  <c r="AE19" i="16"/>
  <c r="E17" i="15"/>
  <c r="C18" i="16"/>
  <c r="D17" i="15"/>
  <c r="B18" i="16"/>
  <c r="E18" i="16"/>
  <c r="E16" i="15"/>
  <c r="C17" i="16"/>
  <c r="D16" i="15"/>
  <c r="B17" i="16"/>
  <c r="E17" i="16"/>
  <c r="AT17" i="16"/>
  <c r="E15" i="15"/>
  <c r="C16" i="16"/>
  <c r="D15" i="15"/>
  <c r="B16" i="16"/>
  <c r="E16" i="16"/>
  <c r="E14" i="15"/>
  <c r="C15" i="16"/>
  <c r="D14" i="15"/>
  <c r="B15" i="16"/>
  <c r="E15" i="16"/>
  <c r="E13" i="15"/>
  <c r="C14" i="16"/>
  <c r="D13" i="15"/>
  <c r="B14" i="16"/>
  <c r="E14" i="16"/>
  <c r="E12" i="15"/>
  <c r="C13" i="16"/>
  <c r="D12" i="15"/>
  <c r="B13" i="16"/>
  <c r="E13" i="16"/>
  <c r="E11" i="15"/>
  <c r="C12" i="16"/>
  <c r="D11" i="15"/>
  <c r="B12" i="16"/>
  <c r="E12" i="16"/>
  <c r="AE12" i="16"/>
  <c r="E10" i="15"/>
  <c r="C11" i="16"/>
  <c r="D10" i="15"/>
  <c r="B11" i="16"/>
  <c r="E11" i="16"/>
  <c r="E9" i="15"/>
  <c r="C10" i="16"/>
  <c r="D9" i="15"/>
  <c r="B10" i="16"/>
  <c r="E10" i="16"/>
  <c r="E8" i="15"/>
  <c r="C9" i="16"/>
  <c r="D8" i="15"/>
  <c r="B9" i="16"/>
  <c r="E9" i="16"/>
  <c r="E7" i="15"/>
  <c r="C8" i="16"/>
  <c r="D7" i="15"/>
  <c r="B8" i="16"/>
  <c r="E8" i="16"/>
  <c r="E6" i="15"/>
  <c r="C7" i="16"/>
  <c r="D6" i="15"/>
  <c r="B7" i="16"/>
  <c r="E7" i="16"/>
  <c r="G108" i="14"/>
  <c r="F108" i="14"/>
  <c r="E143" i="15"/>
  <c r="E108" i="14"/>
  <c r="G107" i="14"/>
  <c r="F107" i="14"/>
  <c r="E142" i="15"/>
  <c r="E107" i="14"/>
  <c r="F36" i="20"/>
  <c r="D36" i="20"/>
  <c r="G106" i="14"/>
  <c r="F106" i="14"/>
  <c r="E141" i="15"/>
  <c r="E106" i="14"/>
  <c r="G105" i="14"/>
  <c r="F105" i="14"/>
  <c r="E140" i="15"/>
  <c r="E105" i="14"/>
  <c r="F34" i="20"/>
  <c r="G104" i="14"/>
  <c r="F104" i="14"/>
  <c r="E139" i="15"/>
  <c r="E104" i="14"/>
  <c r="F33" i="20"/>
  <c r="D33" i="20"/>
  <c r="G103" i="14"/>
  <c r="F103" i="14"/>
  <c r="E138" i="15"/>
  <c r="E103" i="14"/>
  <c r="F32" i="20"/>
  <c r="D32" i="20"/>
  <c r="G102" i="14"/>
  <c r="F102" i="14"/>
  <c r="E137" i="15"/>
  <c r="E102" i="14"/>
  <c r="G101" i="14"/>
  <c r="F101" i="14"/>
  <c r="E136" i="15"/>
  <c r="E101" i="14"/>
  <c r="G100" i="14"/>
  <c r="F100" i="14"/>
  <c r="E135" i="15"/>
  <c r="E100" i="14"/>
  <c r="F29" i="20"/>
  <c r="D29" i="20"/>
  <c r="G99" i="14"/>
  <c r="F99" i="14"/>
  <c r="E99" i="14"/>
  <c r="G98" i="14"/>
  <c r="F98" i="14"/>
  <c r="E133" i="15"/>
  <c r="E98" i="14"/>
  <c r="F27" i="20"/>
  <c r="D27" i="20"/>
  <c r="G97" i="14"/>
  <c r="F97" i="14"/>
  <c r="E97" i="14"/>
  <c r="F26" i="20"/>
  <c r="D26" i="20"/>
  <c r="G96" i="14"/>
  <c r="F96" i="14"/>
  <c r="E96" i="14"/>
  <c r="G95" i="14"/>
  <c r="F95" i="14"/>
  <c r="E95" i="14"/>
  <c r="F24" i="20"/>
  <c r="D24" i="20"/>
  <c r="G94" i="14"/>
  <c r="F94" i="14"/>
  <c r="E129" i="15"/>
  <c r="E94" i="14"/>
  <c r="G93" i="14"/>
  <c r="F93" i="14"/>
  <c r="E128" i="15"/>
  <c r="E93" i="14"/>
  <c r="F22" i="20"/>
  <c r="D22" i="20"/>
  <c r="G92" i="14"/>
  <c r="F92" i="14"/>
  <c r="E127" i="15"/>
  <c r="E92" i="14"/>
  <c r="G91" i="14"/>
  <c r="F91" i="14"/>
  <c r="E126" i="15"/>
  <c r="E91" i="14"/>
  <c r="F20" i="20"/>
  <c r="D20" i="20"/>
  <c r="G90" i="14"/>
  <c r="F90" i="14"/>
  <c r="E90" i="14"/>
  <c r="F19" i="20"/>
  <c r="D19" i="20"/>
  <c r="G89" i="14"/>
  <c r="F89" i="14"/>
  <c r="E124" i="15"/>
  <c r="E89" i="14"/>
  <c r="F18" i="20"/>
  <c r="D18" i="20"/>
  <c r="G88" i="14"/>
  <c r="F88" i="14"/>
  <c r="E123" i="15"/>
  <c r="E88" i="14"/>
  <c r="F17" i="20"/>
  <c r="D17" i="20"/>
  <c r="G87" i="14"/>
  <c r="F87" i="14"/>
  <c r="E87" i="14"/>
  <c r="F16" i="20"/>
  <c r="D16" i="20"/>
  <c r="G86" i="14"/>
  <c r="F86" i="14"/>
  <c r="E121" i="15"/>
  <c r="E86" i="14"/>
  <c r="F15" i="20"/>
  <c r="D15" i="20"/>
  <c r="G85" i="14"/>
  <c r="F85" i="14"/>
  <c r="E85" i="14"/>
  <c r="F14" i="20"/>
  <c r="D14" i="20"/>
  <c r="G84" i="14"/>
  <c r="F84" i="14"/>
  <c r="E119" i="15"/>
  <c r="E84" i="14"/>
  <c r="G83" i="14"/>
  <c r="F83" i="14"/>
  <c r="E118" i="15"/>
  <c r="E83" i="14"/>
  <c r="G82" i="14"/>
  <c r="F82" i="14"/>
  <c r="E117" i="15"/>
  <c r="E82" i="14"/>
  <c r="F11" i="20"/>
  <c r="D11" i="20"/>
  <c r="G81" i="14"/>
  <c r="F81" i="14"/>
  <c r="E116" i="15"/>
  <c r="E81" i="14"/>
  <c r="F10" i="20"/>
  <c r="D10" i="20"/>
  <c r="G80" i="14"/>
  <c r="F80" i="14"/>
  <c r="E115" i="15"/>
  <c r="E80" i="14"/>
  <c r="F9" i="20"/>
  <c r="D9" i="20"/>
  <c r="F97" i="16"/>
  <c r="X14" i="16"/>
  <c r="F98" i="16"/>
  <c r="F142" i="16"/>
  <c r="AJ142" i="16"/>
  <c r="AM142" i="16"/>
  <c r="O156" i="16"/>
  <c r="Q156" i="16"/>
  <c r="I135" i="16"/>
  <c r="I136" i="16"/>
  <c r="I137" i="16"/>
  <c r="J135" i="16"/>
  <c r="J136" i="16"/>
  <c r="J137" i="16"/>
  <c r="R158" i="16"/>
  <c r="S135" i="16"/>
  <c r="S136" i="16"/>
  <c r="S137" i="16"/>
  <c r="H159" i="16"/>
  <c r="H160" i="16"/>
  <c r="AK135" i="16"/>
  <c r="AK136" i="16"/>
  <c r="AK137" i="16"/>
  <c r="I159" i="16"/>
  <c r="I160" i="16"/>
  <c r="U173" i="16"/>
  <c r="AH173" i="16"/>
  <c r="K159" i="16"/>
  <c r="K160" i="16"/>
  <c r="Z159" i="16"/>
  <c r="Z160" i="16"/>
  <c r="T140" i="16"/>
  <c r="T141" i="16"/>
  <c r="T135" i="16"/>
  <c r="T136" i="16"/>
  <c r="T137" i="16"/>
  <c r="AC135" i="16"/>
  <c r="AC136" i="16"/>
  <c r="AC137" i="16"/>
  <c r="AN142" i="16"/>
  <c r="AL135" i="16"/>
  <c r="AL136" i="16"/>
  <c r="AL137" i="16"/>
  <c r="N155" i="16"/>
  <c r="AT135" i="16"/>
  <c r="AT136" i="16"/>
  <c r="AT137" i="16"/>
  <c r="U155" i="16"/>
  <c r="T167" i="16"/>
  <c r="T17" i="16"/>
  <c r="Y155" i="16"/>
  <c r="AI170" i="16"/>
  <c r="AU29" i="16"/>
  <c r="N173" i="16"/>
  <c r="AU138" i="16"/>
  <c r="AG155" i="16"/>
  <c r="O173" i="16"/>
  <c r="P173" i="16"/>
  <c r="AK155" i="16"/>
  <c r="T173" i="16"/>
  <c r="AG157" i="16"/>
  <c r="AQ173" i="16"/>
  <c r="AH157" i="16"/>
  <c r="AU173" i="16"/>
  <c r="P158" i="16"/>
  <c r="S148" i="16"/>
  <c r="S27" i="16"/>
  <c r="U148" i="16"/>
  <c r="U27" i="16"/>
  <c r="AO138" i="16"/>
  <c r="AP138" i="16"/>
  <c r="AJ157" i="16"/>
  <c r="AN149" i="16"/>
  <c r="AS142" i="16"/>
  <c r="K150" i="16"/>
  <c r="K68" i="16"/>
  <c r="S158" i="16"/>
  <c r="AC14" i="16"/>
  <c r="AU142" i="16"/>
  <c r="AU85" i="16"/>
  <c r="L150" i="16"/>
  <c r="L68" i="16"/>
  <c r="Z155" i="16"/>
  <c r="U158" i="16"/>
  <c r="M60" i="16"/>
  <c r="AL150" i="16"/>
  <c r="AL68" i="16"/>
  <c r="AA155" i="16"/>
  <c r="AB158" i="16"/>
  <c r="AM150" i="16"/>
  <c r="AM68" i="16"/>
  <c r="AC158" i="16"/>
  <c r="I166" i="16"/>
  <c r="N135" i="16"/>
  <c r="N136" i="16"/>
  <c r="N137" i="16"/>
  <c r="AN150" i="16"/>
  <c r="AN68" i="16"/>
  <c r="AD155" i="16"/>
  <c r="AD158" i="16"/>
  <c r="AK166" i="16"/>
  <c r="P135" i="16"/>
  <c r="P136" i="16"/>
  <c r="P137" i="16"/>
  <c r="AQ150" i="16"/>
  <c r="AQ68" i="16"/>
  <c r="AF155" i="16"/>
  <c r="AL158" i="16"/>
  <c r="AT166" i="16"/>
  <c r="AM158" i="16"/>
  <c r="I167" i="16"/>
  <c r="K167" i="16"/>
  <c r="AD135" i="16"/>
  <c r="AD136" i="16"/>
  <c r="AD137" i="16"/>
  <c r="AD33" i="16"/>
  <c r="AM155" i="16"/>
  <c r="J159" i="16"/>
  <c r="J160" i="16"/>
  <c r="F92" i="16"/>
  <c r="AP155" i="16"/>
  <c r="AP63" i="16"/>
  <c r="AN167" i="16"/>
  <c r="AH42" i="16"/>
  <c r="AI64" i="16"/>
  <c r="N156" i="16"/>
  <c r="M159" i="16"/>
  <c r="M160" i="16"/>
  <c r="H140" i="16"/>
  <c r="H141" i="16"/>
  <c r="S140" i="16"/>
  <c r="S141" i="16"/>
  <c r="P156" i="16"/>
  <c r="P53" i="16"/>
  <c r="Y159" i="16"/>
  <c r="Y160" i="16"/>
  <c r="N171" i="16"/>
  <c r="O171" i="16"/>
  <c r="O7" i="16"/>
  <c r="U140" i="16"/>
  <c r="U141" i="16"/>
  <c r="S156" i="16"/>
  <c r="AC159" i="16"/>
  <c r="AC160" i="16"/>
  <c r="AM171" i="16"/>
  <c r="W140" i="16"/>
  <c r="W141" i="16"/>
  <c r="L144" i="16"/>
  <c r="L145" i="16"/>
  <c r="L146" i="16"/>
  <c r="L147" i="16"/>
  <c r="AB156" i="16"/>
  <c r="AD159" i="16"/>
  <c r="AD160" i="16"/>
  <c r="AP171" i="16"/>
  <c r="AE140" i="16"/>
  <c r="AE141" i="16"/>
  <c r="AC156" i="16"/>
  <c r="AN159" i="16"/>
  <c r="AN160" i="16"/>
  <c r="AU24" i="16"/>
  <c r="T144" i="16"/>
  <c r="T145" i="16"/>
  <c r="T146" i="16"/>
  <c r="T147" i="16"/>
  <c r="T27" i="16"/>
  <c r="AI156" i="16"/>
  <c r="AO159" i="16"/>
  <c r="AO160" i="16"/>
  <c r="AQ140" i="16"/>
  <c r="AQ141" i="16"/>
  <c r="AQ29" i="16"/>
  <c r="AM156" i="16"/>
  <c r="AP159" i="16"/>
  <c r="AP160" i="16"/>
  <c r="AR13" i="16"/>
  <c r="AR140" i="16"/>
  <c r="AR141" i="16"/>
  <c r="AK144" i="16"/>
  <c r="AN156" i="16"/>
  <c r="AN53" i="16"/>
  <c r="AQ159" i="16"/>
  <c r="AQ160" i="16"/>
  <c r="AM144" i="16"/>
  <c r="K157" i="16"/>
  <c r="AS159" i="16"/>
  <c r="AS160" i="16"/>
  <c r="I145" i="16"/>
  <c r="I146" i="16"/>
  <c r="I147" i="16"/>
  <c r="I149" i="16"/>
  <c r="AB133" i="16"/>
  <c r="AB132" i="16"/>
  <c r="AN148" i="16"/>
  <c r="AN27" i="16"/>
  <c r="AN135" i="16"/>
  <c r="AN136" i="16"/>
  <c r="AN137" i="16"/>
  <c r="AN33" i="16"/>
  <c r="AF39" i="16"/>
  <c r="AO150" i="16"/>
  <c r="AO68" i="16"/>
  <c r="AI155" i="16"/>
  <c r="AJ156" i="16"/>
  <c r="AK157" i="16"/>
  <c r="AE158" i="16"/>
  <c r="AA159" i="16"/>
  <c r="AA160" i="16"/>
  <c r="L167" i="16"/>
  <c r="Q173" i="16"/>
  <c r="AP150" i="16"/>
  <c r="AP68" i="16"/>
  <c r="AJ155" i="16"/>
  <c r="AJ63" i="16"/>
  <c r="AL156" i="16"/>
  <c r="AL53" i="16"/>
  <c r="AL157" i="16"/>
  <c r="AK158" i="16"/>
  <c r="AB159" i="16"/>
  <c r="AB160" i="16"/>
  <c r="O167" i="16"/>
  <c r="O17" i="16"/>
  <c r="S173" i="16"/>
  <c r="AF145" i="16"/>
  <c r="AF146" i="16"/>
  <c r="AF147" i="16"/>
  <c r="AO157" i="16"/>
  <c r="AP157" i="16"/>
  <c r="AT145" i="16"/>
  <c r="AT146" i="16"/>
  <c r="AT147" i="16"/>
  <c r="AT150" i="16"/>
  <c r="AT68" i="16"/>
  <c r="AN155" i="16"/>
  <c r="AO156" i="16"/>
  <c r="AO53" i="16"/>
  <c r="AQ157" i="16"/>
  <c r="AN158" i="16"/>
  <c r="AE159" i="16"/>
  <c r="AE160" i="16"/>
  <c r="AK167" i="16"/>
  <c r="AK17" i="16"/>
  <c r="X173" i="16"/>
  <c r="X11" i="16"/>
  <c r="J142" i="16"/>
  <c r="AO155" i="16"/>
  <c r="AP156" i="16"/>
  <c r="AR157" i="16"/>
  <c r="AO158" i="16"/>
  <c r="AF159" i="16"/>
  <c r="AF160" i="16"/>
  <c r="AM167" i="16"/>
  <c r="AG173" i="16"/>
  <c r="K142" i="16"/>
  <c r="J144" i="16"/>
  <c r="J149" i="16"/>
  <c r="AQ156" i="16"/>
  <c r="I158" i="16"/>
  <c r="AP158" i="16"/>
  <c r="AG159" i="16"/>
  <c r="AG160" i="16"/>
  <c r="Z142" i="16"/>
  <c r="K144" i="16"/>
  <c r="G155" i="16"/>
  <c r="G156" i="16"/>
  <c r="G53" i="16"/>
  <c r="AR156" i="16"/>
  <c r="J158" i="16"/>
  <c r="AQ158" i="16"/>
  <c r="AH159" i="16"/>
  <c r="AH160" i="16"/>
  <c r="AQ167" i="16"/>
  <c r="AO173" i="16"/>
  <c r="AA142" i="16"/>
  <c r="T148" i="16"/>
  <c r="H155" i="16"/>
  <c r="H156" i="16"/>
  <c r="AS156" i="16"/>
  <c r="K158" i="16"/>
  <c r="AR158" i="16"/>
  <c r="AI159" i="16"/>
  <c r="AI160" i="16"/>
  <c r="AP173" i="16"/>
  <c r="M144" i="16"/>
  <c r="M149" i="16"/>
  <c r="J156" i="16"/>
  <c r="AT156" i="16"/>
  <c r="AT53" i="16"/>
  <c r="L158" i="16"/>
  <c r="AS158" i="16"/>
  <c r="AJ159" i="16"/>
  <c r="AJ160" i="16"/>
  <c r="AD142" i="16"/>
  <c r="N144" i="16"/>
  <c r="N149" i="16"/>
  <c r="S149" i="16"/>
  <c r="K155" i="16"/>
  <c r="K156" i="16"/>
  <c r="AU156" i="16"/>
  <c r="AU53" i="16"/>
  <c r="M158" i="16"/>
  <c r="AT158" i="16"/>
  <c r="AK159" i="16"/>
  <c r="AK160" i="16"/>
  <c r="K171" i="16"/>
  <c r="AR173" i="16"/>
  <c r="AR11" i="16"/>
  <c r="O144" i="16"/>
  <c r="O145" i="16"/>
  <c r="O146" i="16"/>
  <c r="O147" i="16"/>
  <c r="L155" i="16"/>
  <c r="L156" i="16"/>
  <c r="L53" i="16"/>
  <c r="H157" i="16"/>
  <c r="N158" i="16"/>
  <c r="AU158" i="16"/>
  <c r="AL159" i="16"/>
  <c r="AL160" i="16"/>
  <c r="L171" i="16"/>
  <c r="AS173" i="16"/>
  <c r="L138" i="16"/>
  <c r="R144" i="16"/>
  <c r="M156" i="16"/>
  <c r="I157" i="16"/>
  <c r="O158" i="16"/>
  <c r="G159" i="16"/>
  <c r="G160" i="16"/>
  <c r="G45" i="16"/>
  <c r="AM159" i="16"/>
  <c r="AM160" i="16"/>
  <c r="AL142" i="16"/>
  <c r="J157" i="16"/>
  <c r="Q171" i="16"/>
  <c r="M157" i="16"/>
  <c r="R171" i="16"/>
  <c r="AE144" i="16"/>
  <c r="N157" i="16"/>
  <c r="U135" i="16"/>
  <c r="U136" i="16"/>
  <c r="U137" i="16"/>
  <c r="AT142" i="16"/>
  <c r="AT22" i="16"/>
  <c r="AJ144" i="16"/>
  <c r="X155" i="16"/>
  <c r="R156" i="16"/>
  <c r="R53" i="16"/>
  <c r="O157" i="16"/>
  <c r="T158" i="16"/>
  <c r="L159" i="16"/>
  <c r="L160" i="16"/>
  <c r="AR159" i="16"/>
  <c r="AR160" i="16"/>
  <c r="AR45" i="16"/>
  <c r="AN171" i="16"/>
  <c r="V135" i="16"/>
  <c r="V136" i="16"/>
  <c r="V137" i="16"/>
  <c r="AB140" i="16"/>
  <c r="AB141" i="16"/>
  <c r="Y157" i="16"/>
  <c r="H166" i="16"/>
  <c r="X135" i="16"/>
  <c r="X136" i="16"/>
  <c r="X137" i="16"/>
  <c r="U156" i="16"/>
  <c r="U53" i="16"/>
  <c r="Z157" i="16"/>
  <c r="V158" i="16"/>
  <c r="N159" i="16"/>
  <c r="N160" i="16"/>
  <c r="AT159" i="16"/>
  <c r="AT160" i="16"/>
  <c r="AT45" i="16"/>
  <c r="AQ171" i="16"/>
  <c r="Y135" i="16"/>
  <c r="Y136" i="16"/>
  <c r="Y137" i="16"/>
  <c r="M150" i="16"/>
  <c r="M68" i="16"/>
  <c r="V156" i="16"/>
  <c r="AB157" i="16"/>
  <c r="W158" i="16"/>
  <c r="W43" i="16"/>
  <c r="O159" i="16"/>
  <c r="O160" i="16"/>
  <c r="AT171" i="16"/>
  <c r="Z135" i="16"/>
  <c r="Z136" i="16"/>
  <c r="Z137" i="16"/>
  <c r="AG140" i="16"/>
  <c r="AG141" i="16"/>
  <c r="O150" i="16"/>
  <c r="O68" i="16"/>
  <c r="AB155" i="16"/>
  <c r="AB63" i="16"/>
  <c r="W156" i="16"/>
  <c r="AC157" i="16"/>
  <c r="X158" i="16"/>
  <c r="P159" i="16"/>
  <c r="P160" i="16"/>
  <c r="P45" i="16"/>
  <c r="R166" i="16"/>
  <c r="AO144" i="16"/>
  <c r="AO149" i="16"/>
  <c r="R150" i="16"/>
  <c r="R68" i="16"/>
  <c r="X156" i="16"/>
  <c r="AD157" i="16"/>
  <c r="Y158" i="16"/>
  <c r="Y43" i="16"/>
  <c r="Q159" i="16"/>
  <c r="Q160" i="16"/>
  <c r="AJ166" i="16"/>
  <c r="AP144" i="16"/>
  <c r="AP149" i="16"/>
  <c r="AJ150" i="16"/>
  <c r="AJ68" i="16"/>
  <c r="Z156" i="16"/>
  <c r="Z53" i="16"/>
  <c r="AE157" i="16"/>
  <c r="AE65" i="16"/>
  <c r="Z158" i="16"/>
  <c r="R159" i="16"/>
  <c r="R160" i="16"/>
  <c r="V37" i="16"/>
  <c r="AH135" i="16"/>
  <c r="AH136" i="16"/>
  <c r="AH137" i="16"/>
  <c r="AQ144" i="16"/>
  <c r="AE155" i="16"/>
  <c r="AE63" i="16"/>
  <c r="AA158" i="16"/>
  <c r="S159" i="16"/>
  <c r="S160" i="16"/>
  <c r="M173" i="16"/>
  <c r="M11" i="16"/>
  <c r="W21" i="16"/>
  <c r="AI21" i="16"/>
  <c r="AM44" i="16"/>
  <c r="AA44" i="16"/>
  <c r="T44" i="16"/>
  <c r="M44" i="16"/>
  <c r="AO16" i="16"/>
  <c r="AN16" i="16"/>
  <c r="Q58" i="16"/>
  <c r="N58" i="16"/>
  <c r="M58" i="16"/>
  <c r="L58" i="16"/>
  <c r="K58" i="16"/>
  <c r="J58" i="16"/>
  <c r="I58" i="16"/>
  <c r="H58" i="16"/>
  <c r="G58" i="16"/>
  <c r="F58" i="16"/>
  <c r="X58" i="16"/>
  <c r="AU58" i="16"/>
  <c r="AR58" i="16"/>
  <c r="AP58" i="16"/>
  <c r="AO58" i="16"/>
  <c r="AN58" i="16"/>
  <c r="AM58" i="16"/>
  <c r="AL58" i="16"/>
  <c r="AK58" i="16"/>
  <c r="AJ58" i="16"/>
  <c r="AG58" i="16"/>
  <c r="AF58" i="16"/>
  <c r="AE58" i="16"/>
  <c r="AC58" i="16"/>
  <c r="AB58" i="16"/>
  <c r="AA58" i="16"/>
  <c r="Z58" i="16"/>
  <c r="W58" i="16"/>
  <c r="S49" i="16"/>
  <c r="AD14" i="16"/>
  <c r="AE14" i="16"/>
  <c r="W49" i="16"/>
  <c r="Z49" i="16"/>
  <c r="AA49" i="16"/>
  <c r="AE49" i="16"/>
  <c r="AF49" i="16"/>
  <c r="AK49" i="16"/>
  <c r="T19" i="16"/>
  <c r="AN49" i="16"/>
  <c r="V19" i="16"/>
  <c r="AO49" i="16"/>
  <c r="W19" i="16"/>
  <c r="AR49" i="16"/>
  <c r="X19" i="16"/>
  <c r="AS49" i="16"/>
  <c r="AT49" i="16"/>
  <c r="AU49" i="16"/>
  <c r="T49" i="16"/>
  <c r="O26" i="16"/>
  <c r="Q49" i="16"/>
  <c r="N24" i="16"/>
  <c r="AT26" i="16"/>
  <c r="G49" i="16"/>
  <c r="AG12" i="16"/>
  <c r="I49" i="16"/>
  <c r="AR12" i="16"/>
  <c r="J49" i="16"/>
  <c r="V12" i="16"/>
  <c r="K49" i="16"/>
  <c r="AL13" i="16"/>
  <c r="O49" i="16"/>
  <c r="AM13" i="16"/>
  <c r="AG11" i="16"/>
  <c r="AC11" i="16"/>
  <c r="U11" i="16"/>
  <c r="S11" i="16"/>
  <c r="Q11" i="16"/>
  <c r="AU11" i="16"/>
  <c r="P11" i="16"/>
  <c r="AQ11" i="16"/>
  <c r="AP11" i="16"/>
  <c r="AO11" i="16"/>
  <c r="AS11" i="16"/>
  <c r="AH11" i="16"/>
  <c r="T11" i="16"/>
  <c r="O11" i="16"/>
  <c r="N11" i="16"/>
  <c r="AR53" i="16"/>
  <c r="AI53" i="16"/>
  <c r="AQ53" i="16"/>
  <c r="M53" i="16"/>
  <c r="H53" i="16"/>
  <c r="K53" i="16"/>
  <c r="AA53" i="16"/>
  <c r="AM53" i="16"/>
  <c r="AJ53" i="16"/>
  <c r="AC53" i="16"/>
  <c r="AB53" i="16"/>
  <c r="X53" i="16"/>
  <c r="W53" i="16"/>
  <c r="V53" i="16"/>
  <c r="S53" i="16"/>
  <c r="Q53" i="16"/>
  <c r="O53" i="16"/>
  <c r="N53" i="16"/>
  <c r="J53" i="16"/>
  <c r="AS53" i="16"/>
  <c r="AP53" i="16"/>
  <c r="F53" i="16"/>
  <c r="AP25" i="16"/>
  <c r="AK25" i="16"/>
  <c r="I25" i="16"/>
  <c r="AB25" i="16"/>
  <c r="AA25" i="16"/>
  <c r="Z25" i="16"/>
  <c r="U25" i="16"/>
  <c r="T25" i="16"/>
  <c r="S25" i="16"/>
  <c r="AU25" i="16"/>
  <c r="P25" i="16"/>
  <c r="AT25" i="16"/>
  <c r="AS25" i="16"/>
  <c r="AO25" i="16"/>
  <c r="J25" i="16"/>
  <c r="AN25" i="16"/>
  <c r="H25" i="16"/>
  <c r="AM25" i="16"/>
  <c r="G25" i="16"/>
  <c r="F25" i="16"/>
  <c r="AL25" i="16"/>
  <c r="AI25" i="16"/>
  <c r="AF25" i="16"/>
  <c r="AR25" i="16"/>
  <c r="AJ25" i="16"/>
  <c r="AH25" i="16"/>
  <c r="AE25" i="16"/>
  <c r="AD25" i="16"/>
  <c r="AC25" i="16"/>
  <c r="K25" i="16"/>
  <c r="AR15" i="16"/>
  <c r="P15" i="16"/>
  <c r="AM15" i="16"/>
  <c r="K15" i="16"/>
  <c r="AE15" i="16"/>
  <c r="AO15" i="16"/>
  <c r="I15" i="16"/>
  <c r="AN15" i="16"/>
  <c r="H15" i="16"/>
  <c r="AL15" i="16"/>
  <c r="G15" i="16"/>
  <c r="AK15" i="16"/>
  <c r="F15" i="16"/>
  <c r="AJ15" i="16"/>
  <c r="AI15" i="16"/>
  <c r="AH15" i="16"/>
  <c r="AG15" i="16"/>
  <c r="AF15" i="16"/>
  <c r="AD15" i="16"/>
  <c r="AC15" i="16"/>
  <c r="AB15" i="16"/>
  <c r="AA15" i="16"/>
  <c r="Z15" i="16"/>
  <c r="Y15" i="16"/>
  <c r="V15" i="16"/>
  <c r="U15" i="16"/>
  <c r="T15" i="16"/>
  <c r="S15" i="16"/>
  <c r="AT15" i="16"/>
  <c r="N15" i="16"/>
  <c r="AU15" i="16"/>
  <c r="AS15" i="16"/>
  <c r="AQ15" i="16"/>
  <c r="AP15" i="16"/>
  <c r="X15" i="16"/>
  <c r="W15" i="16"/>
  <c r="R15" i="16"/>
  <c r="Q15" i="16"/>
  <c r="O15" i="16"/>
  <c r="M15" i="16"/>
  <c r="L15" i="16"/>
  <c r="J15" i="16"/>
  <c r="U18" i="16"/>
  <c r="AR18" i="16"/>
  <c r="P18" i="16"/>
  <c r="AU18" i="16"/>
  <c r="Q18" i="16"/>
  <c r="AE18" i="16"/>
  <c r="AD18" i="16"/>
  <c r="AC18" i="16"/>
  <c r="AB18" i="16"/>
  <c r="AA18" i="16"/>
  <c r="Z18" i="16"/>
  <c r="Y18" i="16"/>
  <c r="X18" i="16"/>
  <c r="W18" i="16"/>
  <c r="V18" i="16"/>
  <c r="T18" i="16"/>
  <c r="S18" i="16"/>
  <c r="R18" i="16"/>
  <c r="O18" i="16"/>
  <c r="AT18" i="16"/>
  <c r="N18" i="16"/>
  <c r="AP18" i="16"/>
  <c r="K18" i="16"/>
  <c r="AO18" i="16"/>
  <c r="J18" i="16"/>
  <c r="AN18" i="16"/>
  <c r="I18" i="16"/>
  <c r="AM18" i="16"/>
  <c r="H18" i="16"/>
  <c r="AI18" i="16"/>
  <c r="AJ18" i="16"/>
  <c r="AS18" i="16"/>
  <c r="AQ18" i="16"/>
  <c r="AL18" i="16"/>
  <c r="AK18" i="16"/>
  <c r="AH18" i="16"/>
  <c r="AG18" i="16"/>
  <c r="AF18" i="16"/>
  <c r="M18" i="16"/>
  <c r="L18" i="16"/>
  <c r="G18" i="16"/>
  <c r="F18" i="16"/>
  <c r="AI7" i="16"/>
  <c r="G7" i="16"/>
  <c r="AD7" i="16"/>
  <c r="AT7" i="16"/>
  <c r="AQ7" i="16"/>
  <c r="L7" i="16"/>
  <c r="AP7" i="16"/>
  <c r="K7" i="16"/>
  <c r="AN7" i="16"/>
  <c r="Y7" i="16"/>
  <c r="AS7" i="16"/>
  <c r="AR7" i="16"/>
  <c r="AM7" i="16"/>
  <c r="AB7" i="16"/>
  <c r="Z7" i="16"/>
  <c r="R7" i="16"/>
  <c r="Q7" i="16"/>
  <c r="N7" i="16"/>
  <c r="Y33" i="16"/>
  <c r="T33" i="16"/>
  <c r="AM33" i="16"/>
  <c r="I33" i="16"/>
  <c r="AH33" i="16"/>
  <c r="X33" i="16"/>
  <c r="AC33" i="16"/>
  <c r="Z33" i="16"/>
  <c r="V33" i="16"/>
  <c r="U33" i="16"/>
  <c r="S33" i="16"/>
  <c r="R33" i="16"/>
  <c r="Q33" i="16"/>
  <c r="P33" i="16"/>
  <c r="O33" i="16"/>
  <c r="AU33" i="16"/>
  <c r="N33" i="16"/>
  <c r="AT33" i="16"/>
  <c r="AS33" i="16"/>
  <c r="L33" i="16"/>
  <c r="AR33" i="16"/>
  <c r="K33" i="16"/>
  <c r="J33" i="16"/>
  <c r="AP33" i="16"/>
  <c r="AO33" i="16"/>
  <c r="AL33" i="16"/>
  <c r="AJ33" i="16"/>
  <c r="AI33" i="16"/>
  <c r="AK33" i="16"/>
  <c r="AG33" i="16"/>
  <c r="F33" i="16"/>
  <c r="AQ20" i="16"/>
  <c r="O20" i="16"/>
  <c r="AL20" i="16"/>
  <c r="J20" i="16"/>
  <c r="R20" i="16"/>
  <c r="AH20" i="16"/>
  <c r="AG20" i="16"/>
  <c r="AF20" i="16"/>
  <c r="AE20" i="16"/>
  <c r="AD20" i="16"/>
  <c r="AC20" i="16"/>
  <c r="AB20" i="16"/>
  <c r="AA20" i="16"/>
  <c r="Z20" i="16"/>
  <c r="Y20" i="16"/>
  <c r="X20" i="16"/>
  <c r="W20" i="16"/>
  <c r="V20" i="16"/>
  <c r="U20" i="16"/>
  <c r="T20" i="16"/>
  <c r="AU20" i="16"/>
  <c r="P20" i="16"/>
  <c r="AT20" i="16"/>
  <c r="N20" i="16"/>
  <c r="AS20" i="16"/>
  <c r="M20" i="16"/>
  <c r="L20" i="16"/>
  <c r="AR20" i="16"/>
  <c r="AM20" i="16"/>
  <c r="G20" i="16"/>
  <c r="AP20" i="16"/>
  <c r="AO20" i="16"/>
  <c r="AN20" i="16"/>
  <c r="AK20" i="16"/>
  <c r="AJ20" i="16"/>
  <c r="AI20" i="16"/>
  <c r="S20" i="16"/>
  <c r="Q20" i="16"/>
  <c r="K20" i="16"/>
  <c r="I20" i="16"/>
  <c r="H20" i="16"/>
  <c r="F20" i="16"/>
  <c r="AU8" i="16"/>
  <c r="S8" i="16"/>
  <c r="AP8" i="16"/>
  <c r="N8" i="16"/>
  <c r="AN8" i="16"/>
  <c r="J8" i="16"/>
  <c r="AL8" i="16"/>
  <c r="G8" i="16"/>
  <c r="AK8" i="16"/>
  <c r="AH8" i="16"/>
  <c r="AG8" i="16"/>
  <c r="AD8" i="16"/>
  <c r="AC8" i="16"/>
  <c r="AA8" i="16"/>
  <c r="Y8" i="16"/>
  <c r="X8" i="16"/>
  <c r="T8" i="16"/>
  <c r="R8" i="16"/>
  <c r="Q8" i="16"/>
  <c r="AR8" i="16"/>
  <c r="L8" i="16"/>
  <c r="I8" i="16"/>
  <c r="H8" i="16"/>
  <c r="K8" i="16"/>
  <c r="AT8" i="16"/>
  <c r="AS8" i="16"/>
  <c r="AQ8" i="16"/>
  <c r="AO8" i="16"/>
  <c r="AM8" i="16"/>
  <c r="AJ8" i="16"/>
  <c r="AI8" i="16"/>
  <c r="AF8" i="16"/>
  <c r="AE8" i="16"/>
  <c r="AB8" i="16"/>
  <c r="Z8" i="16"/>
  <c r="O8" i="16"/>
  <c r="W8" i="16"/>
  <c r="V8" i="16"/>
  <c r="U8" i="16"/>
  <c r="P8" i="16"/>
  <c r="M8" i="16"/>
  <c r="AE9" i="16"/>
  <c r="Z9" i="16"/>
  <c r="AA9" i="16"/>
  <c r="Y9" i="16"/>
  <c r="X9" i="16"/>
  <c r="V9" i="16"/>
  <c r="U9" i="16"/>
  <c r="T9" i="16"/>
  <c r="R9" i="16"/>
  <c r="Q9" i="16"/>
  <c r="AU9" i="16"/>
  <c r="P9" i="16"/>
  <c r="AS9" i="16"/>
  <c r="N9" i="16"/>
  <c r="AQ9" i="16"/>
  <c r="L9" i="16"/>
  <c r="AP9" i="16"/>
  <c r="K9" i="16"/>
  <c r="AL9" i="16"/>
  <c r="G9" i="16"/>
  <c r="AK9" i="16"/>
  <c r="AJ9" i="16"/>
  <c r="AF9" i="16"/>
  <c r="AB9" i="16"/>
  <c r="W9" i="16"/>
  <c r="S9" i="16"/>
  <c r="O9" i="16"/>
  <c r="I9" i="16"/>
  <c r="M9" i="16"/>
  <c r="J9" i="16"/>
  <c r="H9" i="16"/>
  <c r="AT9" i="16"/>
  <c r="AR9" i="16"/>
  <c r="AO9" i="16"/>
  <c r="AG9" i="16"/>
  <c r="AN9" i="16"/>
  <c r="AM9" i="16"/>
  <c r="AI9" i="16"/>
  <c r="AH9" i="16"/>
  <c r="AC9" i="16"/>
  <c r="AD9" i="16"/>
  <c r="AQ10" i="16"/>
  <c r="O10" i="16"/>
  <c r="AL10" i="16"/>
  <c r="J10" i="16"/>
  <c r="AR10" i="16"/>
  <c r="M10" i="16"/>
  <c r="AT10" i="16"/>
  <c r="N10" i="16"/>
  <c r="AS10" i="16"/>
  <c r="L10" i="16"/>
  <c r="AO10" i="16"/>
  <c r="I10" i="16"/>
  <c r="AN10" i="16"/>
  <c r="H10" i="16"/>
  <c r="AM10" i="16"/>
  <c r="G10" i="16"/>
  <c r="AJ10" i="16"/>
  <c r="AI10" i="16"/>
  <c r="AH10" i="16"/>
  <c r="AF10" i="16"/>
  <c r="AD10" i="16"/>
  <c r="AC10" i="16"/>
  <c r="Y10" i="16"/>
  <c r="X10" i="16"/>
  <c r="W10" i="16"/>
  <c r="S10" i="16"/>
  <c r="AU10" i="16"/>
  <c r="AP10" i="16"/>
  <c r="AE10" i="16"/>
  <c r="AK10" i="16"/>
  <c r="AG10" i="16"/>
  <c r="AB10" i="16"/>
  <c r="AA10" i="16"/>
  <c r="Z10" i="16"/>
  <c r="V10" i="16"/>
  <c r="U10" i="16"/>
  <c r="T10" i="16"/>
  <c r="R10" i="16"/>
  <c r="Q10" i="16"/>
  <c r="P10" i="16"/>
  <c r="K10" i="16"/>
  <c r="AK12" i="16"/>
  <c r="AJ21" i="16"/>
  <c r="AU26" i="16"/>
  <c r="P29" i="16"/>
  <c r="AN72" i="16"/>
  <c r="L72" i="16"/>
  <c r="AI72" i="16"/>
  <c r="G72" i="16"/>
  <c r="AP72" i="16"/>
  <c r="K72" i="16"/>
  <c r="AO72" i="16"/>
  <c r="J72" i="16"/>
  <c r="AM72" i="16"/>
  <c r="I72" i="16"/>
  <c r="AL72" i="16"/>
  <c r="H72" i="16"/>
  <c r="AK72" i="16"/>
  <c r="F72" i="16"/>
  <c r="AJ72" i="16"/>
  <c r="AH72" i="16"/>
  <c r="AG72" i="16"/>
  <c r="AF72" i="16"/>
  <c r="AE72" i="16"/>
  <c r="AD72" i="16"/>
  <c r="AC72" i="16"/>
  <c r="AB72" i="16"/>
  <c r="AA72" i="16"/>
  <c r="Z72" i="16"/>
  <c r="Y72" i="16"/>
  <c r="X72" i="16"/>
  <c r="W72" i="16"/>
  <c r="V72" i="16"/>
  <c r="U72" i="16"/>
  <c r="T72" i="16"/>
  <c r="S72" i="16"/>
  <c r="R72" i="16"/>
  <c r="AU72" i="16"/>
  <c r="Q72" i="16"/>
  <c r="AT72" i="16"/>
  <c r="P72" i="16"/>
  <c r="AS72" i="16"/>
  <c r="O72" i="16"/>
  <c r="AR72" i="16"/>
  <c r="AQ72" i="16"/>
  <c r="N72" i="16"/>
  <c r="M72" i="16"/>
  <c r="H22" i="16"/>
  <c r="D135" i="15"/>
  <c r="B29" i="20"/>
  <c r="AK14" i="16"/>
  <c r="J22" i="16"/>
  <c r="S24" i="16"/>
  <c r="AT29" i="16"/>
  <c r="J38" i="16"/>
  <c r="N17" i="16"/>
  <c r="AQ17" i="16"/>
  <c r="L17" i="16"/>
  <c r="K17" i="16"/>
  <c r="I17" i="16"/>
  <c r="AN17" i="16"/>
  <c r="H17" i="16"/>
  <c r="AM17" i="16"/>
  <c r="F17" i="16"/>
  <c r="AJ17" i="16"/>
  <c r="AC17" i="16"/>
  <c r="W17" i="16"/>
  <c r="R17" i="16"/>
  <c r="Z31" i="16"/>
  <c r="AM31" i="16"/>
  <c r="I31" i="16"/>
  <c r="AH31" i="16"/>
  <c r="Q31" i="16"/>
  <c r="U31" i="16"/>
  <c r="T31" i="16"/>
  <c r="S31" i="16"/>
  <c r="R31" i="16"/>
  <c r="P31" i="16"/>
  <c r="O31" i="16"/>
  <c r="AU31" i="16"/>
  <c r="N31" i="16"/>
  <c r="AT31" i="16"/>
  <c r="AS31" i="16"/>
  <c r="L31" i="16"/>
  <c r="AR31" i="16"/>
  <c r="K31" i="16"/>
  <c r="J31" i="16"/>
  <c r="AP31" i="16"/>
  <c r="AO31" i="16"/>
  <c r="F31" i="16"/>
  <c r="AL31" i="16"/>
  <c r="AK31" i="16"/>
  <c r="AJ31" i="16"/>
  <c r="AI31" i="16"/>
  <c r="AG31" i="16"/>
  <c r="AC31" i="16"/>
  <c r="X31" i="16"/>
  <c r="AS45" i="16"/>
  <c r="Q45" i="16"/>
  <c r="AN45" i="16"/>
  <c r="L45" i="16"/>
  <c r="AP45" i="16"/>
  <c r="K45" i="16"/>
  <c r="AJ45" i="16"/>
  <c r="F45" i="16"/>
  <c r="AI45" i="16"/>
  <c r="T45" i="16"/>
  <c r="AL45" i="16"/>
  <c r="AK45" i="16"/>
  <c r="AH45" i="16"/>
  <c r="AG45" i="16"/>
  <c r="AF45" i="16"/>
  <c r="AE45" i="16"/>
  <c r="AD45" i="16"/>
  <c r="AC45" i="16"/>
  <c r="AB45" i="16"/>
  <c r="AA45" i="16"/>
  <c r="Z45" i="16"/>
  <c r="Y45" i="16"/>
  <c r="X45" i="16"/>
  <c r="S45" i="16"/>
  <c r="R45" i="16"/>
  <c r="O45" i="16"/>
  <c r="N45" i="16"/>
  <c r="M45" i="16"/>
  <c r="J45" i="16"/>
  <c r="I45" i="16"/>
  <c r="H45" i="16"/>
  <c r="AQ45" i="16"/>
  <c r="AO45" i="16"/>
  <c r="AE59" i="16"/>
  <c r="Z59" i="16"/>
  <c r="AK59" i="16"/>
  <c r="G59" i="16"/>
  <c r="AJ59" i="16"/>
  <c r="F59" i="16"/>
  <c r="AI59" i="16"/>
  <c r="AH59" i="16"/>
  <c r="AF59" i="16"/>
  <c r="T59" i="16"/>
  <c r="S59" i="16"/>
  <c r="AS59" i="16"/>
  <c r="O59" i="16"/>
  <c r="AN59" i="16"/>
  <c r="J59" i="16"/>
  <c r="AU59" i="16"/>
  <c r="W59" i="16"/>
  <c r="L59" i="16"/>
  <c r="K59" i="16"/>
  <c r="I59" i="16"/>
  <c r="H59" i="16"/>
  <c r="AT59" i="16"/>
  <c r="AR59" i="16"/>
  <c r="AQ59" i="16"/>
  <c r="AP59" i="16"/>
  <c r="AO59" i="16"/>
  <c r="AM59" i="16"/>
  <c r="AL59" i="16"/>
  <c r="AG59" i="16"/>
  <c r="AD59" i="16"/>
  <c r="AC59" i="16"/>
  <c r="AB59" i="16"/>
  <c r="AA59" i="16"/>
  <c r="Y59" i="16"/>
  <c r="X59" i="16"/>
  <c r="V59" i="16"/>
  <c r="U59" i="16"/>
  <c r="R59" i="16"/>
  <c r="Q59" i="16"/>
  <c r="P59" i="16"/>
  <c r="N59" i="16"/>
  <c r="G13" i="16"/>
  <c r="AL14" i="16"/>
  <c r="AD19" i="16"/>
  <c r="K22" i="16"/>
  <c r="M59" i="16"/>
  <c r="AK57" i="16"/>
  <c r="I57" i="16"/>
  <c r="AF57" i="16"/>
  <c r="AJ57" i="16"/>
  <c r="F57" i="16"/>
  <c r="AI57" i="16"/>
  <c r="AH57" i="16"/>
  <c r="S57" i="16"/>
  <c r="AS57" i="16"/>
  <c r="O57" i="16"/>
  <c r="AN57" i="16"/>
  <c r="J57" i="16"/>
  <c r="K57" i="16"/>
  <c r="Z57" i="16"/>
  <c r="N57" i="16"/>
  <c r="M57" i="16"/>
  <c r="L57" i="16"/>
  <c r="H57" i="16"/>
  <c r="G57" i="16"/>
  <c r="AU57" i="16"/>
  <c r="AT57" i="16"/>
  <c r="AR57" i="16"/>
  <c r="AQ57" i="16"/>
  <c r="AP57" i="16"/>
  <c r="AO57" i="16"/>
  <c r="AM57" i="16"/>
  <c r="AL57" i="16"/>
  <c r="AG57" i="16"/>
  <c r="AE57" i="16"/>
  <c r="AD57" i="16"/>
  <c r="AC57" i="16"/>
  <c r="AB57" i="16"/>
  <c r="AA57" i="16"/>
  <c r="Y57" i="16"/>
  <c r="X57" i="16"/>
  <c r="W57" i="16"/>
  <c r="V57" i="16"/>
  <c r="U57" i="16"/>
  <c r="T57" i="16"/>
  <c r="R57" i="16"/>
  <c r="Q57" i="16"/>
  <c r="F35" i="20"/>
  <c r="D35" i="20"/>
  <c r="D141" i="15"/>
  <c r="B35" i="20"/>
  <c r="H13" i="16"/>
  <c r="M22" i="16"/>
  <c r="AP32" i="16"/>
  <c r="N32" i="16"/>
  <c r="AK32" i="16"/>
  <c r="I32" i="16"/>
  <c r="X32" i="16"/>
  <c r="S32" i="16"/>
  <c r="AJ32" i="16"/>
  <c r="AR32" i="16"/>
  <c r="J32" i="16"/>
  <c r="AO32" i="16"/>
  <c r="F32" i="16"/>
  <c r="AM32" i="16"/>
  <c r="AL32" i="16"/>
  <c r="AI32" i="16"/>
  <c r="AH32" i="16"/>
  <c r="AG32" i="16"/>
  <c r="AD32" i="16"/>
  <c r="AC32" i="16"/>
  <c r="Z32" i="16"/>
  <c r="Y32" i="16"/>
  <c r="V32" i="16"/>
  <c r="U32" i="16"/>
  <c r="T32" i="16"/>
  <c r="R32" i="16"/>
  <c r="P32" i="16"/>
  <c r="AU32" i="16"/>
  <c r="AT32" i="16"/>
  <c r="AP60" i="16"/>
  <c r="N60" i="16"/>
  <c r="AK60" i="16"/>
  <c r="I60" i="16"/>
  <c r="V60" i="16"/>
  <c r="U60" i="16"/>
  <c r="T60" i="16"/>
  <c r="S60" i="16"/>
  <c r="AU60" i="16"/>
  <c r="Q60" i="16"/>
  <c r="AI60" i="16"/>
  <c r="AH60" i="16"/>
  <c r="AD60" i="16"/>
  <c r="Y60" i="16"/>
  <c r="AS60" i="16"/>
  <c r="X60" i="16"/>
  <c r="L60" i="16"/>
  <c r="K60" i="16"/>
  <c r="J60" i="16"/>
  <c r="H60" i="16"/>
  <c r="G60" i="16"/>
  <c r="F60" i="16"/>
  <c r="AT60" i="16"/>
  <c r="AR60" i="16"/>
  <c r="AQ60" i="16"/>
  <c r="AO60" i="16"/>
  <c r="AN60" i="16"/>
  <c r="AM60" i="16"/>
  <c r="AL60" i="16"/>
  <c r="AJ60" i="16"/>
  <c r="AG60" i="16"/>
  <c r="AF60" i="16"/>
  <c r="AE60" i="16"/>
  <c r="AC60" i="16"/>
  <c r="AB60" i="16"/>
  <c r="AA60" i="16"/>
  <c r="Z60" i="16"/>
  <c r="W60" i="16"/>
  <c r="R60" i="16"/>
  <c r="P60" i="16"/>
  <c r="O60" i="16"/>
  <c r="AH74" i="16"/>
  <c r="F74" i="16"/>
  <c r="AD74" i="16"/>
  <c r="AC74" i="16"/>
  <c r="AQ74" i="16"/>
  <c r="L74" i="16"/>
  <c r="AP74" i="16"/>
  <c r="K74" i="16"/>
  <c r="AO74" i="16"/>
  <c r="J74" i="16"/>
  <c r="AN74" i="16"/>
  <c r="I74" i="16"/>
  <c r="AM74" i="16"/>
  <c r="H74" i="16"/>
  <c r="AL74" i="16"/>
  <c r="G74" i="16"/>
  <c r="AK74" i="16"/>
  <c r="AJ74" i="16"/>
  <c r="AI74" i="16"/>
  <c r="AG74" i="16"/>
  <c r="AF74" i="16"/>
  <c r="AE74" i="16"/>
  <c r="AB74" i="16"/>
  <c r="AA74" i="16"/>
  <c r="Z74" i="16"/>
  <c r="Y74" i="16"/>
  <c r="X74" i="16"/>
  <c r="W74" i="16"/>
  <c r="V74" i="16"/>
  <c r="U74" i="16"/>
  <c r="T74" i="16"/>
  <c r="S74" i="16"/>
  <c r="R74" i="16"/>
  <c r="Q74" i="16"/>
  <c r="AU74" i="16"/>
  <c r="P74" i="16"/>
  <c r="AT74" i="16"/>
  <c r="O74" i="16"/>
  <c r="AS74" i="16"/>
  <c r="AR74" i="16"/>
  <c r="N74" i="16"/>
  <c r="M74" i="16"/>
  <c r="D115" i="15"/>
  <c r="B9" i="20"/>
  <c r="D138" i="15"/>
  <c r="B32" i="20"/>
  <c r="I13" i="16"/>
  <c r="N22" i="16"/>
  <c r="F25" i="20"/>
  <c r="D25" i="20"/>
  <c r="D131" i="15"/>
  <c r="B25" i="20"/>
  <c r="AB46" i="16"/>
  <c r="W46" i="16"/>
  <c r="AA46" i="16"/>
  <c r="U46" i="16"/>
  <c r="X46" i="16"/>
  <c r="AM46" i="16"/>
  <c r="G46" i="16"/>
  <c r="AD46" i="16"/>
  <c r="AC46" i="16"/>
  <c r="Z46" i="16"/>
  <c r="Y46" i="16"/>
  <c r="V46" i="16"/>
  <c r="T46" i="16"/>
  <c r="S46" i="16"/>
  <c r="R46" i="16"/>
  <c r="Q46" i="16"/>
  <c r="P46" i="16"/>
  <c r="O46" i="16"/>
  <c r="N46" i="16"/>
  <c r="AU46" i="16"/>
  <c r="M46" i="16"/>
  <c r="AT46" i="16"/>
  <c r="L46" i="16"/>
  <c r="AS46" i="16"/>
  <c r="K46" i="16"/>
  <c r="AR46" i="16"/>
  <c r="J46" i="16"/>
  <c r="AQ46" i="16"/>
  <c r="I46" i="16"/>
  <c r="AP46" i="16"/>
  <c r="H46" i="16"/>
  <c r="AO46" i="16"/>
  <c r="F46" i="16"/>
  <c r="AN46" i="16"/>
  <c r="AL46" i="16"/>
  <c r="AK46" i="16"/>
  <c r="AJ46" i="16"/>
  <c r="AI46" i="16"/>
  <c r="AH46" i="16"/>
  <c r="AG46" i="16"/>
  <c r="AF46" i="16"/>
  <c r="K13" i="16"/>
  <c r="O22" i="16"/>
  <c r="AF19" i="16"/>
  <c r="AA19" i="16"/>
  <c r="AG19" i="16"/>
  <c r="Q19" i="16"/>
  <c r="AU19" i="16"/>
  <c r="P19" i="16"/>
  <c r="AT19" i="16"/>
  <c r="O19" i="16"/>
  <c r="AS19" i="16"/>
  <c r="N19" i="16"/>
  <c r="AR19" i="16"/>
  <c r="M19" i="16"/>
  <c r="AQ19" i="16"/>
  <c r="L19" i="16"/>
  <c r="AP19" i="16"/>
  <c r="K19" i="16"/>
  <c r="AO19" i="16"/>
  <c r="J19" i="16"/>
  <c r="AN19" i="16"/>
  <c r="I19" i="16"/>
  <c r="AM19" i="16"/>
  <c r="H19" i="16"/>
  <c r="AL19" i="16"/>
  <c r="G19" i="16"/>
  <c r="AK19" i="16"/>
  <c r="F19" i="16"/>
  <c r="AJ19" i="16"/>
  <c r="AI19" i="16"/>
  <c r="AH19" i="16"/>
  <c r="AC19" i="16"/>
  <c r="AB19" i="16"/>
  <c r="Z19" i="16"/>
  <c r="Y19" i="16"/>
  <c r="U19" i="16"/>
  <c r="AM47" i="16"/>
  <c r="K47" i="16"/>
  <c r="AH47" i="16"/>
  <c r="F47" i="16"/>
  <c r="AG47" i="16"/>
  <c r="AQ47" i="16"/>
  <c r="M47" i="16"/>
  <c r="AK47" i="16"/>
  <c r="G47" i="16"/>
  <c r="AT47" i="16"/>
  <c r="L47" i="16"/>
  <c r="Z47" i="16"/>
  <c r="S47" i="16"/>
  <c r="R47" i="16"/>
  <c r="Q47" i="16"/>
  <c r="P47" i="16"/>
  <c r="O47" i="16"/>
  <c r="N47" i="16"/>
  <c r="J47" i="16"/>
  <c r="AU47" i="16"/>
  <c r="I47" i="16"/>
  <c r="AS47" i="16"/>
  <c r="H47" i="16"/>
  <c r="AR47" i="16"/>
  <c r="AP47" i="16"/>
  <c r="AO47" i="16"/>
  <c r="AN47" i="16"/>
  <c r="AL47" i="16"/>
  <c r="AJ47" i="16"/>
  <c r="AI47" i="16"/>
  <c r="AF47" i="16"/>
  <c r="AE47" i="16"/>
  <c r="AD47" i="16"/>
  <c r="AC47" i="16"/>
  <c r="AB47" i="16"/>
  <c r="AA47" i="16"/>
  <c r="Y47" i="16"/>
  <c r="X47" i="16"/>
  <c r="W47" i="16"/>
  <c r="V47" i="16"/>
  <c r="U47" i="16"/>
  <c r="Y61" i="16"/>
  <c r="T61" i="16"/>
  <c r="AK61" i="16"/>
  <c r="G61" i="16"/>
  <c r="AJ61" i="16"/>
  <c r="F61" i="16"/>
  <c r="AI61" i="16"/>
  <c r="AH61" i="16"/>
  <c r="AF61" i="16"/>
  <c r="U61" i="16"/>
  <c r="S61" i="16"/>
  <c r="AS61" i="16"/>
  <c r="O61" i="16"/>
  <c r="AP61" i="16"/>
  <c r="AN61" i="16"/>
  <c r="J61" i="16"/>
  <c r="AU61" i="16"/>
  <c r="W61" i="16"/>
  <c r="P61" i="16"/>
  <c r="N61" i="16"/>
  <c r="M61" i="16"/>
  <c r="L61" i="16"/>
  <c r="K61" i="16"/>
  <c r="I61" i="16"/>
  <c r="H61" i="16"/>
  <c r="AT61" i="16"/>
  <c r="AR61" i="16"/>
  <c r="AQ61" i="16"/>
  <c r="AO61" i="16"/>
  <c r="AM61" i="16"/>
  <c r="AL61" i="16"/>
  <c r="AG61" i="16"/>
  <c r="AE61" i="16"/>
  <c r="AD61" i="16"/>
  <c r="AC61" i="16"/>
  <c r="AB61" i="16"/>
  <c r="AA61" i="16"/>
  <c r="Z61" i="16"/>
  <c r="X61" i="16"/>
  <c r="V61" i="16"/>
  <c r="R61" i="16"/>
  <c r="AS75" i="16"/>
  <c r="Q75" i="16"/>
  <c r="AO75" i="16"/>
  <c r="M75" i="16"/>
  <c r="AN75" i="16"/>
  <c r="L75" i="16"/>
  <c r="AC75" i="16"/>
  <c r="AB75" i="16"/>
  <c r="AA75" i="16"/>
  <c r="Z75" i="16"/>
  <c r="Y75" i="16"/>
  <c r="X75" i="16"/>
  <c r="W75" i="16"/>
  <c r="V75" i="16"/>
  <c r="U75" i="16"/>
  <c r="T75" i="16"/>
  <c r="S75" i="16"/>
  <c r="R75" i="16"/>
  <c r="P75" i="16"/>
  <c r="AU75" i="16"/>
  <c r="O75" i="16"/>
  <c r="AT75" i="16"/>
  <c r="N75" i="16"/>
  <c r="AR75" i="16"/>
  <c r="K75" i="16"/>
  <c r="AQ75" i="16"/>
  <c r="J75" i="16"/>
  <c r="AP75" i="16"/>
  <c r="I75" i="16"/>
  <c r="AM75" i="16"/>
  <c r="H75" i="16"/>
  <c r="AL75" i="16"/>
  <c r="G75" i="16"/>
  <c r="AK75" i="16"/>
  <c r="F75" i="16"/>
  <c r="AJ75" i="16"/>
  <c r="AI75" i="16"/>
  <c r="AH75" i="16"/>
  <c r="AG75" i="16"/>
  <c r="AF75" i="16"/>
  <c r="AE75" i="16"/>
  <c r="AD75" i="16"/>
  <c r="AQ89" i="16"/>
  <c r="O89" i="16"/>
  <c r="AL89" i="16"/>
  <c r="J89" i="16"/>
  <c r="AO89" i="16"/>
  <c r="K89" i="16"/>
  <c r="AI89" i="16"/>
  <c r="U89" i="16"/>
  <c r="AU89" i="16"/>
  <c r="Q89" i="16"/>
  <c r="AT89" i="16"/>
  <c r="P89" i="16"/>
  <c r="Z89" i="16"/>
  <c r="Y89" i="16"/>
  <c r="X89" i="16"/>
  <c r="W89" i="16"/>
  <c r="V89" i="16"/>
  <c r="T89" i="16"/>
  <c r="S89" i="16"/>
  <c r="R89" i="16"/>
  <c r="N89" i="16"/>
  <c r="M89" i="16"/>
  <c r="L89" i="16"/>
  <c r="I89" i="16"/>
  <c r="H89" i="16"/>
  <c r="AS89" i="16"/>
  <c r="G89" i="16"/>
  <c r="AR89" i="16"/>
  <c r="F89" i="16"/>
  <c r="AP89" i="16"/>
  <c r="AN89" i="16"/>
  <c r="AM89" i="16"/>
  <c r="AK89" i="16"/>
  <c r="AJ89" i="16"/>
  <c r="AH89" i="16"/>
  <c r="AG89" i="16"/>
  <c r="AF89" i="16"/>
  <c r="AE89" i="16"/>
  <c r="AD89" i="16"/>
  <c r="AC89" i="16"/>
  <c r="AA89" i="16"/>
  <c r="AB89" i="16"/>
  <c r="D140" i="15"/>
  <c r="B34" i="20"/>
  <c r="L13" i="16"/>
  <c r="U22" i="16"/>
  <c r="J41" i="16"/>
  <c r="F37" i="20"/>
  <c r="D37" i="20"/>
  <c r="D143" i="15"/>
  <c r="B37" i="20"/>
  <c r="D117" i="15"/>
  <c r="B11" i="20"/>
  <c r="M13" i="16"/>
  <c r="AJ34" i="16"/>
  <c r="S34" i="16"/>
  <c r="U34" i="16"/>
  <c r="T34" i="16"/>
  <c r="R34" i="16"/>
  <c r="O34" i="16"/>
  <c r="AU34" i="16"/>
  <c r="N34" i="16"/>
  <c r="AT34" i="16"/>
  <c r="M34" i="16"/>
  <c r="K34" i="16"/>
  <c r="AQ34" i="16"/>
  <c r="AP34" i="16"/>
  <c r="I34" i="16"/>
  <c r="AO34" i="16"/>
  <c r="G34" i="16"/>
  <c r="AN34" i="16"/>
  <c r="F34" i="16"/>
  <c r="AM34" i="16"/>
  <c r="AL34" i="16"/>
  <c r="AK34" i="16"/>
  <c r="AG34" i="16"/>
  <c r="AF34" i="16"/>
  <c r="V48" i="16"/>
  <c r="AS48" i="16"/>
  <c r="Q48" i="16"/>
  <c r="S48" i="16"/>
  <c r="AB48" i="16"/>
  <c r="W48" i="16"/>
  <c r="AH48" i="16"/>
  <c r="N48" i="16"/>
  <c r="AR48" i="16"/>
  <c r="I48" i="16"/>
  <c r="AQ48" i="16"/>
  <c r="H48" i="16"/>
  <c r="AP48" i="16"/>
  <c r="G48" i="16"/>
  <c r="AO48" i="16"/>
  <c r="F48" i="16"/>
  <c r="AN48" i="16"/>
  <c r="AM48" i="16"/>
  <c r="AL48" i="16"/>
  <c r="AK48" i="16"/>
  <c r="AJ48" i="16"/>
  <c r="AI48" i="16"/>
  <c r="AG48" i="16"/>
  <c r="AF48" i="16"/>
  <c r="AE48" i="16"/>
  <c r="AD48" i="16"/>
  <c r="AC48" i="16"/>
  <c r="AA48" i="16"/>
  <c r="Z48" i="16"/>
  <c r="Y48" i="16"/>
  <c r="X48" i="16"/>
  <c r="U48" i="16"/>
  <c r="T48" i="16"/>
  <c r="R48" i="16"/>
  <c r="P48" i="16"/>
  <c r="O48" i="16"/>
  <c r="M48" i="16"/>
  <c r="L48" i="16"/>
  <c r="AU48" i="16"/>
  <c r="K48" i="16"/>
  <c r="AB76" i="16"/>
  <c r="X76" i="16"/>
  <c r="W76" i="16"/>
  <c r="AT76" i="16"/>
  <c r="O76" i="16"/>
  <c r="AS76" i="16"/>
  <c r="N76" i="16"/>
  <c r="AR76" i="16"/>
  <c r="M76" i="16"/>
  <c r="AQ76" i="16"/>
  <c r="L76" i="16"/>
  <c r="AP76" i="16"/>
  <c r="K76" i="16"/>
  <c r="AO76" i="16"/>
  <c r="J76" i="16"/>
  <c r="AN76" i="16"/>
  <c r="I76" i="16"/>
  <c r="AM76" i="16"/>
  <c r="H76" i="16"/>
  <c r="AL76" i="16"/>
  <c r="G76" i="16"/>
  <c r="AK76" i="16"/>
  <c r="F76" i="16"/>
  <c r="AJ76" i="16"/>
  <c r="AI76" i="16"/>
  <c r="AH76" i="16"/>
  <c r="AG76" i="16"/>
  <c r="AF76" i="16"/>
  <c r="AE76" i="16"/>
  <c r="AD76" i="16"/>
  <c r="AC76" i="16"/>
  <c r="AA76" i="16"/>
  <c r="Z76" i="16"/>
  <c r="Y76" i="16"/>
  <c r="V76" i="16"/>
  <c r="U76" i="16"/>
  <c r="T76" i="16"/>
  <c r="S76" i="16"/>
  <c r="R76" i="16"/>
  <c r="P76" i="16"/>
  <c r="AU76" i="16"/>
  <c r="Q76" i="16"/>
  <c r="D142" i="15"/>
  <c r="B36" i="20"/>
  <c r="R13" i="16"/>
  <c r="AN22" i="16"/>
  <c r="AE62" i="16"/>
  <c r="V62" i="16"/>
  <c r="S62" i="16"/>
  <c r="AU62" i="16"/>
  <c r="Q62" i="16"/>
  <c r="F62" i="16"/>
  <c r="AI62" i="16"/>
  <c r="AT62" i="16"/>
  <c r="R62" i="16"/>
  <c r="O62" i="16"/>
  <c r="N62" i="16"/>
  <c r="M62" i="16"/>
  <c r="L62" i="16"/>
  <c r="K62" i="16"/>
  <c r="AQ62" i="16"/>
  <c r="AP62" i="16"/>
  <c r="AO62" i="16"/>
  <c r="AN62" i="16"/>
  <c r="AM62" i="16"/>
  <c r="AF62" i="16"/>
  <c r="S13" i="16"/>
  <c r="AK29" i="16"/>
  <c r="I29" i="16"/>
  <c r="AF29" i="16"/>
  <c r="AM29" i="16"/>
  <c r="H29" i="16"/>
  <c r="AG29" i="16"/>
  <c r="K29" i="16"/>
  <c r="AS29" i="16"/>
  <c r="AR29" i="16"/>
  <c r="J29" i="16"/>
  <c r="AP29" i="16"/>
  <c r="G29" i="16"/>
  <c r="AO29" i="16"/>
  <c r="F29" i="16"/>
  <c r="AN29" i="16"/>
  <c r="AL29" i="16"/>
  <c r="AJ29" i="16"/>
  <c r="AI29" i="16"/>
  <c r="AH29" i="16"/>
  <c r="AE29" i="16"/>
  <c r="AD29" i="16"/>
  <c r="AC29" i="16"/>
  <c r="AB29" i="16"/>
  <c r="AA29" i="16"/>
  <c r="Z29" i="16"/>
  <c r="W29" i="16"/>
  <c r="U29" i="16"/>
  <c r="T29" i="16"/>
  <c r="S29" i="16"/>
  <c r="F28" i="20"/>
  <c r="D28" i="20"/>
  <c r="D134" i="15"/>
  <c r="B28" i="20"/>
  <c r="S35" i="16"/>
  <c r="I35" i="16"/>
  <c r="AN35" i="16"/>
  <c r="F35" i="16"/>
  <c r="AF35" i="16"/>
  <c r="U35" i="16"/>
  <c r="T35" i="16"/>
  <c r="O35" i="16"/>
  <c r="AT35" i="16"/>
  <c r="L35" i="16"/>
  <c r="N63" i="16"/>
  <c r="AK63" i="16"/>
  <c r="G63" i="16"/>
  <c r="F63" i="16"/>
  <c r="AI63" i="16"/>
  <c r="AH63" i="16"/>
  <c r="AF63" i="16"/>
  <c r="U63" i="16"/>
  <c r="L63" i="16"/>
  <c r="AN63" i="16"/>
  <c r="Z63" i="16"/>
  <c r="AA63" i="16"/>
  <c r="Y63" i="16"/>
  <c r="X63" i="16"/>
  <c r="W63" i="16"/>
  <c r="T63" i="16"/>
  <c r="M63" i="16"/>
  <c r="K63" i="16"/>
  <c r="I63" i="16"/>
  <c r="H63" i="16"/>
  <c r="AR63" i="16"/>
  <c r="AO63" i="16"/>
  <c r="AM63" i="16"/>
  <c r="AG63" i="16"/>
  <c r="AD63" i="16"/>
  <c r="AC63" i="16"/>
  <c r="AM77" i="16"/>
  <c r="K77" i="16"/>
  <c r="AI77" i="16"/>
  <c r="G77" i="16"/>
  <c r="AH77" i="16"/>
  <c r="F77" i="16"/>
  <c r="AF77" i="16"/>
  <c r="AE77" i="16"/>
  <c r="AD77" i="16"/>
  <c r="AC77" i="16"/>
  <c r="AB77" i="16"/>
  <c r="AA77" i="16"/>
  <c r="Z77" i="16"/>
  <c r="Y77" i="16"/>
  <c r="X77" i="16"/>
  <c r="W77" i="16"/>
  <c r="V77" i="16"/>
  <c r="U77" i="16"/>
  <c r="T77" i="16"/>
  <c r="S77" i="16"/>
  <c r="R77" i="16"/>
  <c r="Q77" i="16"/>
  <c r="AU77" i="16"/>
  <c r="P77" i="16"/>
  <c r="AT77" i="16"/>
  <c r="O77" i="16"/>
  <c r="AS77" i="16"/>
  <c r="N77" i="16"/>
  <c r="AR77" i="16"/>
  <c r="M77" i="16"/>
  <c r="AQ77" i="16"/>
  <c r="L77" i="16"/>
  <c r="AP77" i="16"/>
  <c r="J77" i="16"/>
  <c r="AO77" i="16"/>
  <c r="I77" i="16"/>
  <c r="AN77" i="16"/>
  <c r="H77" i="16"/>
  <c r="AL77" i="16"/>
  <c r="AK77" i="16"/>
  <c r="AJ77" i="16"/>
  <c r="AG77" i="16"/>
  <c r="T13" i="16"/>
  <c r="AA85" i="16"/>
  <c r="AN85" i="16"/>
  <c r="J85" i="16"/>
  <c r="S85" i="16"/>
  <c r="AS85" i="16"/>
  <c r="O85" i="16"/>
  <c r="AR85" i="16"/>
  <c r="N85" i="16"/>
  <c r="Z85" i="16"/>
  <c r="W85" i="16"/>
  <c r="U85" i="16"/>
  <c r="T85" i="16"/>
  <c r="R85" i="16"/>
  <c r="Q85" i="16"/>
  <c r="M85" i="16"/>
  <c r="L85" i="16"/>
  <c r="K85" i="16"/>
  <c r="AT85" i="16"/>
  <c r="AQ85" i="16"/>
  <c r="H85" i="16"/>
  <c r="F85" i="16"/>
  <c r="AM85" i="16"/>
  <c r="AL85" i="16"/>
  <c r="AJ85" i="16"/>
  <c r="AG85" i="16"/>
  <c r="AE85" i="16"/>
  <c r="AD85" i="16"/>
  <c r="AC85" i="16"/>
  <c r="AB85" i="16"/>
  <c r="D120" i="15"/>
  <c r="B14" i="20"/>
  <c r="X13" i="16"/>
  <c r="AR22" i="16"/>
  <c r="V31" i="16"/>
  <c r="AC71" i="16"/>
  <c r="X71" i="16"/>
  <c r="Z71" i="16"/>
  <c r="Y71" i="16"/>
  <c r="W71" i="16"/>
  <c r="V71" i="16"/>
  <c r="U71" i="16"/>
  <c r="T71" i="16"/>
  <c r="S71" i="16"/>
  <c r="R71" i="16"/>
  <c r="AU71" i="16"/>
  <c r="Q71" i="16"/>
  <c r="AT71" i="16"/>
  <c r="P71" i="16"/>
  <c r="AS71" i="16"/>
  <c r="O71" i="16"/>
  <c r="AR71" i="16"/>
  <c r="N71" i="16"/>
  <c r="AQ71" i="16"/>
  <c r="M71" i="16"/>
  <c r="AP71" i="16"/>
  <c r="L71" i="16"/>
  <c r="AO71" i="16"/>
  <c r="K71" i="16"/>
  <c r="AN71" i="16"/>
  <c r="J71" i="16"/>
  <c r="AM71" i="16"/>
  <c r="I71" i="16"/>
  <c r="AL71" i="16"/>
  <c r="H71" i="16"/>
  <c r="AK71" i="16"/>
  <c r="G71" i="16"/>
  <c r="AJ71" i="16"/>
  <c r="F71" i="16"/>
  <c r="AI71" i="16"/>
  <c r="AH71" i="16"/>
  <c r="AG71" i="16"/>
  <c r="AF71" i="16"/>
  <c r="AE71" i="16"/>
  <c r="AD71" i="16"/>
  <c r="AA71" i="16"/>
  <c r="AB71" i="16"/>
  <c r="V64" i="16"/>
  <c r="U64" i="16"/>
  <c r="S64" i="16"/>
  <c r="Q64" i="16"/>
  <c r="AJ64" i="16"/>
  <c r="F64" i="16"/>
  <c r="AB64" i="16"/>
  <c r="Z64" i="16"/>
  <c r="H64" i="16"/>
  <c r="AC64" i="16"/>
  <c r="AA64" i="16"/>
  <c r="X64" i="16"/>
  <c r="W64" i="16"/>
  <c r="R64" i="16"/>
  <c r="P64" i="16"/>
  <c r="O64" i="16"/>
  <c r="N64" i="16"/>
  <c r="M64" i="16"/>
  <c r="L64" i="16"/>
  <c r="K64" i="16"/>
  <c r="J64" i="16"/>
  <c r="AT64" i="16"/>
  <c r="AS64" i="16"/>
  <c r="AR64" i="16"/>
  <c r="AQ64" i="16"/>
  <c r="AP64" i="16"/>
  <c r="AO64" i="16"/>
  <c r="AN64" i="16"/>
  <c r="AM64" i="16"/>
  <c r="AL64" i="16"/>
  <c r="AL78" i="16"/>
  <c r="J78" i="16"/>
  <c r="AH78" i="16"/>
  <c r="F78" i="16"/>
  <c r="AG78" i="16"/>
  <c r="AN78" i="16"/>
  <c r="H78" i="16"/>
  <c r="AM78" i="16"/>
  <c r="G78" i="16"/>
  <c r="AK78" i="16"/>
  <c r="AJ78" i="16"/>
  <c r="AI78" i="16"/>
  <c r="AF78" i="16"/>
  <c r="AE78" i="16"/>
  <c r="AD78" i="16"/>
  <c r="AC78" i="16"/>
  <c r="AB78" i="16"/>
  <c r="AA78" i="16"/>
  <c r="Z78" i="16"/>
  <c r="Y78" i="16"/>
  <c r="X78" i="16"/>
  <c r="W78" i="16"/>
  <c r="V78" i="16"/>
  <c r="U78" i="16"/>
  <c r="T78" i="16"/>
  <c r="S78" i="16"/>
  <c r="R78" i="16"/>
  <c r="Q78" i="16"/>
  <c r="AU78" i="16"/>
  <c r="P78" i="16"/>
  <c r="AT78" i="16"/>
  <c r="O78" i="16"/>
  <c r="AS78" i="16"/>
  <c r="N78" i="16"/>
  <c r="AR78" i="16"/>
  <c r="M78" i="16"/>
  <c r="AQ78" i="16"/>
  <c r="L78" i="16"/>
  <c r="AO78" i="16"/>
  <c r="AP78" i="16"/>
  <c r="K78" i="16"/>
  <c r="I78" i="16"/>
  <c r="AD13" i="16"/>
  <c r="AS22" i="16"/>
  <c r="F30" i="20"/>
  <c r="D30" i="20"/>
  <c r="D136" i="15"/>
  <c r="B30" i="20"/>
  <c r="T23" i="16"/>
  <c r="AQ23" i="16"/>
  <c r="Y23" i="16"/>
  <c r="X23" i="16"/>
  <c r="W23" i="16"/>
  <c r="V23" i="16"/>
  <c r="U23" i="16"/>
  <c r="S23" i="16"/>
  <c r="AU23" i="16"/>
  <c r="P23" i="16"/>
  <c r="AT23" i="16"/>
  <c r="N23" i="16"/>
  <c r="L23" i="16"/>
  <c r="AP23" i="16"/>
  <c r="AO23" i="16"/>
  <c r="J23" i="16"/>
  <c r="AN23" i="16"/>
  <c r="I23" i="16"/>
  <c r="AK23" i="16"/>
  <c r="F23" i="16"/>
  <c r="AH23" i="16"/>
  <c r="AC23" i="16"/>
  <c r="AO37" i="16"/>
  <c r="M37" i="16"/>
  <c r="AJ37" i="16"/>
  <c r="H37" i="16"/>
  <c r="AN37" i="16"/>
  <c r="J37" i="16"/>
  <c r="AH37" i="16"/>
  <c r="AM37" i="16"/>
  <c r="F37" i="16"/>
  <c r="U37" i="16"/>
  <c r="T37" i="16"/>
  <c r="S37" i="16"/>
  <c r="R37" i="16"/>
  <c r="Q37" i="16"/>
  <c r="P37" i="16"/>
  <c r="O37" i="16"/>
  <c r="AU37" i="16"/>
  <c r="N37" i="16"/>
  <c r="AT37" i="16"/>
  <c r="L37" i="16"/>
  <c r="AS37" i="16"/>
  <c r="K37" i="16"/>
  <c r="AR37" i="16"/>
  <c r="I37" i="16"/>
  <c r="AQ37" i="16"/>
  <c r="G37" i="16"/>
  <c r="AP37" i="16"/>
  <c r="AL37" i="16"/>
  <c r="AK37" i="16"/>
  <c r="AI37" i="16"/>
  <c r="AG37" i="16"/>
  <c r="AF37" i="16"/>
  <c r="AE37" i="16"/>
  <c r="AD37" i="16"/>
  <c r="AC37" i="16"/>
  <c r="AB37" i="16"/>
  <c r="AA37" i="16"/>
  <c r="Z37" i="16"/>
  <c r="Y37" i="16"/>
  <c r="X37" i="16"/>
  <c r="W37" i="16"/>
  <c r="AO65" i="16"/>
  <c r="M65" i="16"/>
  <c r="AJ65" i="16"/>
  <c r="H65" i="16"/>
  <c r="AL65" i="16"/>
  <c r="AK65" i="16"/>
  <c r="F65" i="16"/>
  <c r="AH65" i="16"/>
  <c r="AF65" i="16"/>
  <c r="AR65" i="16"/>
  <c r="N65" i="16"/>
  <c r="AP65" i="16"/>
  <c r="K65" i="16"/>
  <c r="I65" i="16"/>
  <c r="AQ65" i="16"/>
  <c r="AB65" i="16"/>
  <c r="AG65" i="16"/>
  <c r="AD65" i="16"/>
  <c r="AC65" i="16"/>
  <c r="Z65" i="16"/>
  <c r="Y65" i="16"/>
  <c r="O65" i="16"/>
  <c r="J65" i="16"/>
  <c r="AR50" i="16"/>
  <c r="AR51" i="16"/>
  <c r="P50" i="16"/>
  <c r="P51" i="16"/>
  <c r="AM50" i="16"/>
  <c r="AM51" i="16"/>
  <c r="K50" i="16"/>
  <c r="K51" i="16"/>
  <c r="T50" i="16"/>
  <c r="T51" i="16"/>
  <c r="AB50" i="16"/>
  <c r="AB51" i="16"/>
  <c r="W50" i="16"/>
  <c r="W51" i="16"/>
  <c r="AS50" i="16"/>
  <c r="AS51" i="16"/>
  <c r="J50" i="16"/>
  <c r="J51" i="16"/>
  <c r="AA50" i="16"/>
  <c r="AA51" i="16"/>
  <c r="AD50" i="16"/>
  <c r="AD51" i="16"/>
  <c r="AC50" i="16"/>
  <c r="AC51" i="16"/>
  <c r="Z50" i="16"/>
  <c r="Z51" i="16"/>
  <c r="Y50" i="16"/>
  <c r="Y51" i="16"/>
  <c r="X50" i="16"/>
  <c r="X51" i="16"/>
  <c r="V50" i="16"/>
  <c r="V51" i="16"/>
  <c r="U50" i="16"/>
  <c r="U51" i="16"/>
  <c r="S50" i="16"/>
  <c r="S51" i="16"/>
  <c r="R50" i="16"/>
  <c r="R51" i="16"/>
  <c r="Q50" i="16"/>
  <c r="Q51" i="16"/>
  <c r="O50" i="16"/>
  <c r="O51" i="16"/>
  <c r="N50" i="16"/>
  <c r="N51" i="16"/>
  <c r="M50" i="16"/>
  <c r="M51" i="16"/>
  <c r="L50" i="16"/>
  <c r="L51" i="16"/>
  <c r="AU50" i="16"/>
  <c r="AU51" i="16"/>
  <c r="I50" i="16"/>
  <c r="I51" i="16"/>
  <c r="AT50" i="16"/>
  <c r="AT51" i="16"/>
  <c r="H50" i="16"/>
  <c r="H51" i="16"/>
  <c r="AQ50" i="16"/>
  <c r="AQ51" i="16"/>
  <c r="G50" i="16"/>
  <c r="G51" i="16"/>
  <c r="AP50" i="16"/>
  <c r="AP51" i="16"/>
  <c r="F50" i="16"/>
  <c r="AO50" i="16"/>
  <c r="AO51" i="16"/>
  <c r="AN50" i="16"/>
  <c r="AN51" i="16"/>
  <c r="AL50" i="16"/>
  <c r="AL51" i="16"/>
  <c r="AK50" i="16"/>
  <c r="AK51" i="16"/>
  <c r="AJ50" i="16"/>
  <c r="AJ51" i="16"/>
  <c r="AI50" i="16"/>
  <c r="AI51" i="16"/>
  <c r="AH50" i="16"/>
  <c r="AH51" i="16"/>
  <c r="AG50" i="16"/>
  <c r="AG51" i="16"/>
  <c r="AF50" i="16"/>
  <c r="AF51" i="16"/>
  <c r="D123" i="15"/>
  <c r="B17" i="20"/>
  <c r="AN13" i="16"/>
  <c r="K32" i="16"/>
  <c r="F12" i="20"/>
  <c r="D12" i="20"/>
  <c r="D118" i="15"/>
  <c r="B12" i="20"/>
  <c r="X38" i="16"/>
  <c r="AU38" i="16"/>
  <c r="S38" i="16"/>
  <c r="Z38" i="16"/>
  <c r="T38" i="16"/>
  <c r="AB38" i="16"/>
  <c r="AP38" i="16"/>
  <c r="I38" i="16"/>
  <c r="AO38" i="16"/>
  <c r="H38" i="16"/>
  <c r="AN38" i="16"/>
  <c r="G38" i="16"/>
  <c r="AM38" i="16"/>
  <c r="F38" i="16"/>
  <c r="AL38" i="16"/>
  <c r="AK38" i="16"/>
  <c r="AJ38" i="16"/>
  <c r="AI38" i="16"/>
  <c r="AH38" i="16"/>
  <c r="AG38" i="16"/>
  <c r="AF38" i="16"/>
  <c r="AE38" i="16"/>
  <c r="AD38" i="16"/>
  <c r="AC38" i="16"/>
  <c r="AA38" i="16"/>
  <c r="Y38" i="16"/>
  <c r="W38" i="16"/>
  <c r="V38" i="16"/>
  <c r="U38" i="16"/>
  <c r="R38" i="16"/>
  <c r="Q38" i="16"/>
  <c r="P38" i="16"/>
  <c r="O38" i="16"/>
  <c r="N38" i="16"/>
  <c r="AT38" i="16"/>
  <c r="M38" i="16"/>
  <c r="AS38" i="16"/>
  <c r="L38" i="16"/>
  <c r="AR38" i="16"/>
  <c r="K38" i="16"/>
  <c r="AG52" i="16"/>
  <c r="T52" i="16"/>
  <c r="AB52" i="16"/>
  <c r="W52" i="16"/>
  <c r="AM52" i="16"/>
  <c r="L52" i="16"/>
  <c r="K52" i="16"/>
  <c r="I52" i="16"/>
  <c r="AR52" i="16"/>
  <c r="H52" i="16"/>
  <c r="G52" i="16"/>
  <c r="AP52" i="16"/>
  <c r="F52" i="16"/>
  <c r="AO52" i="16"/>
  <c r="AN52" i="16"/>
  <c r="AK52" i="16"/>
  <c r="AJ52" i="16"/>
  <c r="AI52" i="16"/>
  <c r="AH52" i="16"/>
  <c r="AF52" i="16"/>
  <c r="AE52" i="16"/>
  <c r="AD52" i="16"/>
  <c r="AC52" i="16"/>
  <c r="AA52" i="16"/>
  <c r="Z52" i="16"/>
  <c r="Y52" i="16"/>
  <c r="X52" i="16"/>
  <c r="U52" i="16"/>
  <c r="N52" i="16"/>
  <c r="X66" i="16"/>
  <c r="AU66" i="16"/>
  <c r="S66" i="16"/>
  <c r="W66" i="16"/>
  <c r="V66" i="16"/>
  <c r="U66" i="16"/>
  <c r="T66" i="16"/>
  <c r="Q66" i="16"/>
  <c r="AK66" i="16"/>
  <c r="G66" i="16"/>
  <c r="AJ66" i="16"/>
  <c r="F66" i="16"/>
  <c r="AF66" i="16"/>
  <c r="AC66" i="16"/>
  <c r="AA66" i="16"/>
  <c r="J66" i="16"/>
  <c r="AP66" i="16"/>
  <c r="AG66" i="16"/>
  <c r="AR66" i="16"/>
  <c r="AQ66" i="16"/>
  <c r="AO66" i="16"/>
  <c r="AN66" i="16"/>
  <c r="AM66" i="16"/>
  <c r="AL66" i="16"/>
  <c r="AI66" i="16"/>
  <c r="AH66" i="16"/>
  <c r="AE66" i="16"/>
  <c r="AD66" i="16"/>
  <c r="AB66" i="16"/>
  <c r="Z66" i="16"/>
  <c r="Y66" i="16"/>
  <c r="R66" i="16"/>
  <c r="P66" i="16"/>
  <c r="O66" i="16"/>
  <c r="N66" i="16"/>
  <c r="M66" i="16"/>
  <c r="L66" i="16"/>
  <c r="K66" i="16"/>
  <c r="I66" i="16"/>
  <c r="H66" i="16"/>
  <c r="AT66" i="16"/>
  <c r="W80" i="16"/>
  <c r="AC80" i="16"/>
  <c r="L80" i="16"/>
  <c r="K80" i="16"/>
  <c r="AQ80" i="16"/>
  <c r="I80" i="16"/>
  <c r="H80" i="16"/>
  <c r="AN80" i="16"/>
  <c r="AM80" i="16"/>
  <c r="F80" i="16"/>
  <c r="AJ80" i="16"/>
  <c r="T80" i="16"/>
  <c r="R80" i="16"/>
  <c r="O80" i="16"/>
  <c r="N80" i="16"/>
  <c r="AP13" i="16"/>
  <c r="AA16" i="16"/>
  <c r="AT16" i="16"/>
  <c r="AB16" i="16"/>
  <c r="Z16" i="16"/>
  <c r="Y16" i="16"/>
  <c r="T16" i="16"/>
  <c r="R16" i="16"/>
  <c r="O16" i="16"/>
  <c r="M16" i="16"/>
  <c r="AQ16" i="16"/>
  <c r="L16" i="16"/>
  <c r="AP16" i="16"/>
  <c r="K16" i="16"/>
  <c r="AM16" i="16"/>
  <c r="H16" i="16"/>
  <c r="AK16" i="16"/>
  <c r="F16" i="16"/>
  <c r="AJ16" i="16"/>
  <c r="Z23" i="16"/>
  <c r="L32" i="16"/>
  <c r="S36" i="16"/>
  <c r="AF36" i="16"/>
  <c r="U36" i="16"/>
  <c r="T36" i="16"/>
  <c r="O36" i="16"/>
  <c r="AT36" i="16"/>
  <c r="L36" i="16"/>
  <c r="I36" i="16"/>
  <c r="AN36" i="16"/>
  <c r="AP24" i="16"/>
  <c r="AO24" i="16"/>
  <c r="J24" i="16"/>
  <c r="AN24" i="16"/>
  <c r="I24" i="16"/>
  <c r="F24" i="16"/>
  <c r="AG24" i="16"/>
  <c r="AF24" i="16"/>
  <c r="AT24" i="16"/>
  <c r="F31" i="20"/>
  <c r="D31" i="20"/>
  <c r="D137" i="15"/>
  <c r="B31" i="20"/>
  <c r="D125" i="15"/>
  <c r="B19" i="20"/>
  <c r="M12" i="16"/>
  <c r="AQ13" i="16"/>
  <c r="AA23" i="16"/>
  <c r="O32" i="16"/>
  <c r="R22" i="16"/>
  <c r="AM22" i="16"/>
  <c r="AL22" i="16"/>
  <c r="F22" i="16"/>
  <c r="AJ22" i="16"/>
  <c r="AG22" i="16"/>
  <c r="AE22" i="16"/>
  <c r="AD22" i="16"/>
  <c r="AC22" i="16"/>
  <c r="AB22" i="16"/>
  <c r="AA22" i="16"/>
  <c r="Z22" i="16"/>
  <c r="W22" i="16"/>
  <c r="T22" i="16"/>
  <c r="S22" i="16"/>
  <c r="Q22" i="16"/>
  <c r="AU22" i="16"/>
  <c r="AQ22" i="16"/>
  <c r="L22" i="16"/>
  <c r="AO39" i="16"/>
  <c r="AB39" i="16"/>
  <c r="AA39" i="16"/>
  <c r="F39" i="16"/>
  <c r="AI67" i="16"/>
  <c r="G67" i="16"/>
  <c r="AD67" i="16"/>
  <c r="AM67" i="16"/>
  <c r="I67" i="16"/>
  <c r="AL67" i="16"/>
  <c r="H67" i="16"/>
  <c r="AK67" i="16"/>
  <c r="F67" i="16"/>
  <c r="AJ67" i="16"/>
  <c r="AG67" i="16"/>
  <c r="V67" i="16"/>
  <c r="U67" i="16"/>
  <c r="AU67" i="16"/>
  <c r="Q67" i="16"/>
  <c r="AR67" i="16"/>
  <c r="N67" i="16"/>
  <c r="AP67" i="16"/>
  <c r="L67" i="16"/>
  <c r="M67" i="16"/>
  <c r="AT67" i="16"/>
  <c r="AE67" i="16"/>
  <c r="AS67" i="16"/>
  <c r="AQ67" i="16"/>
  <c r="AO67" i="16"/>
  <c r="AN67" i="16"/>
  <c r="AH67" i="16"/>
  <c r="AF67" i="16"/>
  <c r="AC67" i="16"/>
  <c r="AB67" i="16"/>
  <c r="AA67" i="16"/>
  <c r="Z67" i="16"/>
  <c r="Y67" i="16"/>
  <c r="X67" i="16"/>
  <c r="W67" i="16"/>
  <c r="T67" i="16"/>
  <c r="S67" i="16"/>
  <c r="R67" i="16"/>
  <c r="P67" i="16"/>
  <c r="O67" i="16"/>
  <c r="K67" i="16"/>
  <c r="J67" i="16"/>
  <c r="AM81" i="16"/>
  <c r="K81" i="16"/>
  <c r="AH81" i="16"/>
  <c r="F81" i="16"/>
  <c r="S81" i="16"/>
  <c r="AS81" i="16"/>
  <c r="O81" i="16"/>
  <c r="AR81" i="16"/>
  <c r="N81" i="16"/>
  <c r="AG81" i="16"/>
  <c r="AF81" i="16"/>
  <c r="AE81" i="16"/>
  <c r="AD81" i="16"/>
  <c r="AC81" i="16"/>
  <c r="AB81" i="16"/>
  <c r="AA81" i="16"/>
  <c r="Z81" i="16"/>
  <c r="Y81" i="16"/>
  <c r="X81" i="16"/>
  <c r="W81" i="16"/>
  <c r="V81" i="16"/>
  <c r="U81" i="16"/>
  <c r="T81" i="16"/>
  <c r="R81" i="16"/>
  <c r="Q81" i="16"/>
  <c r="P81" i="16"/>
  <c r="M81" i="16"/>
  <c r="AU81" i="16"/>
  <c r="L81" i="16"/>
  <c r="AT81" i="16"/>
  <c r="J81" i="16"/>
  <c r="AQ81" i="16"/>
  <c r="I81" i="16"/>
  <c r="AP81" i="16"/>
  <c r="H81" i="16"/>
  <c r="AO81" i="16"/>
  <c r="G81" i="16"/>
  <c r="AN81" i="16"/>
  <c r="AL81" i="16"/>
  <c r="AK81" i="16"/>
  <c r="AJ81" i="16"/>
  <c r="AI81" i="16"/>
  <c r="U12" i="16"/>
  <c r="I16" i="16"/>
  <c r="AB23" i="16"/>
  <c r="Q32" i="16"/>
  <c r="AT43" i="16"/>
  <c r="R43" i="16"/>
  <c r="AO43" i="16"/>
  <c r="K43" i="16"/>
  <c r="F43" i="16"/>
  <c r="AC43" i="16"/>
  <c r="AR43" i="16"/>
  <c r="L43" i="16"/>
  <c r="X43" i="16"/>
  <c r="V43" i="16"/>
  <c r="U43" i="16"/>
  <c r="T43" i="16"/>
  <c r="S43" i="16"/>
  <c r="Q43" i="16"/>
  <c r="P43" i="16"/>
  <c r="O43" i="16"/>
  <c r="N43" i="16"/>
  <c r="M43" i="16"/>
  <c r="AU43" i="16"/>
  <c r="J43" i="16"/>
  <c r="AS43" i="16"/>
  <c r="I43" i="16"/>
  <c r="AQ43" i="16"/>
  <c r="AP43" i="16"/>
  <c r="AN43" i="16"/>
  <c r="AM43" i="16"/>
  <c r="AL43" i="16"/>
  <c r="AK43" i="16"/>
  <c r="AG43" i="16"/>
  <c r="AE43" i="16"/>
  <c r="AD43" i="16"/>
  <c r="AB43" i="16"/>
  <c r="AA43" i="16"/>
  <c r="Z43" i="16"/>
  <c r="AT40" i="16"/>
  <c r="R40" i="16"/>
  <c r="AO40" i="16"/>
  <c r="M40" i="16"/>
  <c r="Z40" i="16"/>
  <c r="U40" i="16"/>
  <c r="AH40" i="16"/>
  <c r="T40" i="16"/>
  <c r="S40" i="16"/>
  <c r="Q40" i="16"/>
  <c r="P40" i="16"/>
  <c r="O40" i="16"/>
  <c r="N40" i="16"/>
  <c r="AU40" i="16"/>
  <c r="L40" i="16"/>
  <c r="AS40" i="16"/>
  <c r="K40" i="16"/>
  <c r="AR40" i="16"/>
  <c r="J40" i="16"/>
  <c r="AQ40" i="16"/>
  <c r="I40" i="16"/>
  <c r="AP40" i="16"/>
  <c r="H40" i="16"/>
  <c r="AN40" i="16"/>
  <c r="G40" i="16"/>
  <c r="AM40" i="16"/>
  <c r="F40" i="16"/>
  <c r="AL40" i="16"/>
  <c r="AK40" i="16"/>
  <c r="AJ40" i="16"/>
  <c r="AI40" i="16"/>
  <c r="AG40" i="16"/>
  <c r="AF40" i="16"/>
  <c r="AE40" i="16"/>
  <c r="AD40" i="16"/>
  <c r="AC40" i="16"/>
  <c r="AB40" i="16"/>
  <c r="AA40" i="16"/>
  <c r="Y40" i="16"/>
  <c r="X40" i="16"/>
  <c r="W40" i="16"/>
  <c r="AF54" i="16"/>
  <c r="AC54" i="16"/>
  <c r="O54" i="16"/>
  <c r="AE54" i="16"/>
  <c r="AD54" i="16"/>
  <c r="AB54" i="16"/>
  <c r="Z54" i="16"/>
  <c r="Y54" i="16"/>
  <c r="N54" i="16"/>
  <c r="M54" i="16"/>
  <c r="K54" i="16"/>
  <c r="J54" i="16"/>
  <c r="AR54" i="16"/>
  <c r="I54" i="16"/>
  <c r="AQ54" i="16"/>
  <c r="H54" i="16"/>
  <c r="AP54" i="16"/>
  <c r="AO54" i="16"/>
  <c r="F54" i="16"/>
  <c r="AL54" i="16"/>
  <c r="AK54" i="16"/>
  <c r="AJ54" i="16"/>
  <c r="AH54" i="16"/>
  <c r="V82" i="16"/>
  <c r="AS82" i="16"/>
  <c r="Q82" i="16"/>
  <c r="AH82" i="16"/>
  <c r="AD82" i="16"/>
  <c r="AC82" i="16"/>
  <c r="W82" i="16"/>
  <c r="U82" i="16"/>
  <c r="T82" i="16"/>
  <c r="S82" i="16"/>
  <c r="R82" i="16"/>
  <c r="P82" i="16"/>
  <c r="O82" i="16"/>
  <c r="N82" i="16"/>
  <c r="AU82" i="16"/>
  <c r="M82" i="16"/>
  <c r="AT82" i="16"/>
  <c r="L82" i="16"/>
  <c r="AR82" i="16"/>
  <c r="K82" i="16"/>
  <c r="AQ82" i="16"/>
  <c r="J82" i="16"/>
  <c r="AP82" i="16"/>
  <c r="I82" i="16"/>
  <c r="AO82" i="16"/>
  <c r="H82" i="16"/>
  <c r="AN82" i="16"/>
  <c r="G82" i="16"/>
  <c r="AM82" i="16"/>
  <c r="F82" i="16"/>
  <c r="AL82" i="16"/>
  <c r="AK82" i="16"/>
  <c r="AJ82" i="16"/>
  <c r="AI82" i="16"/>
  <c r="AG82" i="16"/>
  <c r="AF82" i="16"/>
  <c r="AE82" i="16"/>
  <c r="AB82" i="16"/>
  <c r="AA82" i="16"/>
  <c r="Z82" i="16"/>
  <c r="Y82" i="16"/>
  <c r="X82" i="16"/>
  <c r="D128" i="15"/>
  <c r="B22" i="20"/>
  <c r="W12" i="16"/>
  <c r="F14" i="16"/>
  <c r="V21" i="16"/>
  <c r="AE23" i="16"/>
  <c r="P26" i="16"/>
  <c r="Y12" i="16"/>
  <c r="G14" i="16"/>
  <c r="AF23" i="16"/>
  <c r="AM45" i="16"/>
  <c r="M52" i="16"/>
  <c r="Z21" i="16"/>
  <c r="U21" i="16"/>
  <c r="AG21" i="16"/>
  <c r="T21" i="16"/>
  <c r="S21" i="16"/>
  <c r="R21" i="16"/>
  <c r="Q21" i="16"/>
  <c r="AU21" i="16"/>
  <c r="P21" i="16"/>
  <c r="AT21" i="16"/>
  <c r="O21" i="16"/>
  <c r="AS21" i="16"/>
  <c r="N21" i="16"/>
  <c r="AR21" i="16"/>
  <c r="M21" i="16"/>
  <c r="AQ21" i="16"/>
  <c r="L21" i="16"/>
  <c r="AP21" i="16"/>
  <c r="K21" i="16"/>
  <c r="AO21" i="16"/>
  <c r="J21" i="16"/>
  <c r="AN21" i="16"/>
  <c r="I21" i="16"/>
  <c r="H21" i="16"/>
  <c r="AM21" i="16"/>
  <c r="AL21" i="16"/>
  <c r="G21" i="16"/>
  <c r="AK21" i="16"/>
  <c r="F21" i="16"/>
  <c r="AH21" i="16"/>
  <c r="AF21" i="16"/>
  <c r="AE21" i="16"/>
  <c r="AD21" i="16"/>
  <c r="Y21" i="16"/>
  <c r="AE50" i="16"/>
  <c r="AE51" i="16"/>
  <c r="Y26" i="16"/>
  <c r="T26" i="16"/>
  <c r="R26" i="16"/>
  <c r="AS26" i="16"/>
  <c r="N26" i="16"/>
  <c r="AR26" i="16"/>
  <c r="M26" i="16"/>
  <c r="AQ26" i="16"/>
  <c r="L26" i="16"/>
  <c r="AP26" i="16"/>
  <c r="K26" i="16"/>
  <c r="AO26" i="16"/>
  <c r="J26" i="16"/>
  <c r="AN26" i="16"/>
  <c r="I26" i="16"/>
  <c r="AM26" i="16"/>
  <c r="H26" i="16"/>
  <c r="AL26" i="16"/>
  <c r="G26" i="16"/>
  <c r="AK26" i="16"/>
  <c r="F26" i="16"/>
  <c r="AJ26" i="16"/>
  <c r="AI26" i="16"/>
  <c r="AH26" i="16"/>
  <c r="AG26" i="16"/>
  <c r="AF26" i="16"/>
  <c r="AE26" i="16"/>
  <c r="AB26" i="16"/>
  <c r="AA26" i="16"/>
  <c r="Z26" i="16"/>
  <c r="X26" i="16"/>
  <c r="V26" i="16"/>
  <c r="S26" i="16"/>
  <c r="V13" i="16"/>
  <c r="AS13" i="16"/>
  <c r="Q13" i="16"/>
  <c r="AE13" i="16"/>
  <c r="AK13" i="16"/>
  <c r="F13" i="16"/>
  <c r="AJ13" i="16"/>
  <c r="AI13" i="16"/>
  <c r="AH13" i="16"/>
  <c r="AG13" i="16"/>
  <c r="AF13" i="16"/>
  <c r="AC13" i="16"/>
  <c r="AB13" i="16"/>
  <c r="AA13" i="16"/>
  <c r="Z13" i="16"/>
  <c r="Y13" i="16"/>
  <c r="W13" i="16"/>
  <c r="U13" i="16"/>
  <c r="P13" i="16"/>
  <c r="AU13" i="16"/>
  <c r="O13" i="16"/>
  <c r="AT13" i="16"/>
  <c r="N13" i="16"/>
  <c r="AO13" i="16"/>
  <c r="J13" i="16"/>
  <c r="AQ55" i="16"/>
  <c r="O55" i="16"/>
  <c r="AL55" i="16"/>
  <c r="J55" i="16"/>
  <c r="AI55" i="16"/>
  <c r="AG55" i="16"/>
  <c r="S55" i="16"/>
  <c r="AS55" i="16"/>
  <c r="N55" i="16"/>
  <c r="AM55" i="16"/>
  <c r="H55" i="16"/>
  <c r="Y55" i="16"/>
  <c r="AP55" i="16"/>
  <c r="W55" i="16"/>
  <c r="V55" i="16"/>
  <c r="U55" i="16"/>
  <c r="T55" i="16"/>
  <c r="R55" i="16"/>
  <c r="Q55" i="16"/>
  <c r="P55" i="16"/>
  <c r="M55" i="16"/>
  <c r="L55" i="16"/>
  <c r="K55" i="16"/>
  <c r="I55" i="16"/>
  <c r="G55" i="16"/>
  <c r="AU55" i="16"/>
  <c r="F55" i="16"/>
  <c r="AT55" i="16"/>
  <c r="AR55" i="16"/>
  <c r="AO55" i="16"/>
  <c r="AN55" i="16"/>
  <c r="AK55" i="16"/>
  <c r="AJ55" i="16"/>
  <c r="AH55" i="16"/>
  <c r="AF55" i="16"/>
  <c r="AE55" i="16"/>
  <c r="AD55" i="16"/>
  <c r="AC55" i="16"/>
  <c r="AB55" i="16"/>
  <c r="AA55" i="16"/>
  <c r="Z55" i="16"/>
  <c r="AG83" i="16"/>
  <c r="AB83" i="16"/>
  <c r="S83" i="16"/>
  <c r="AS83" i="16"/>
  <c r="O83" i="16"/>
  <c r="AR83" i="16"/>
  <c r="N83" i="16"/>
  <c r="AT83" i="16"/>
  <c r="K83" i="16"/>
  <c r="AQ83" i="16"/>
  <c r="J83" i="16"/>
  <c r="AP83" i="16"/>
  <c r="I83" i="16"/>
  <c r="AO83" i="16"/>
  <c r="H83" i="16"/>
  <c r="AN83" i="16"/>
  <c r="G83" i="16"/>
  <c r="AM83" i="16"/>
  <c r="F83" i="16"/>
  <c r="AL83" i="16"/>
  <c r="AK83" i="16"/>
  <c r="AJ83" i="16"/>
  <c r="AI83" i="16"/>
  <c r="AH83" i="16"/>
  <c r="AF83" i="16"/>
  <c r="AE83" i="16"/>
  <c r="AD83" i="16"/>
  <c r="AC83" i="16"/>
  <c r="AA83" i="16"/>
  <c r="Z83" i="16"/>
  <c r="Y83" i="16"/>
  <c r="X83" i="16"/>
  <c r="W83" i="16"/>
  <c r="V83" i="16"/>
  <c r="U83" i="16"/>
  <c r="T83" i="16"/>
  <c r="R83" i="16"/>
  <c r="Q83" i="16"/>
  <c r="P83" i="16"/>
  <c r="AU83" i="16"/>
  <c r="M83" i="16"/>
  <c r="L83" i="16"/>
  <c r="AM111" i="16"/>
  <c r="K111" i="16"/>
  <c r="AA111" i="16"/>
  <c r="V111" i="16"/>
  <c r="AN111" i="16"/>
  <c r="H111" i="16"/>
  <c r="AL111" i="16"/>
  <c r="G111" i="16"/>
  <c r="AK111" i="16"/>
  <c r="F111" i="16"/>
  <c r="AJ111" i="16"/>
  <c r="AI111" i="16"/>
  <c r="AH111" i="16"/>
  <c r="AG111" i="16"/>
  <c r="AD111" i="16"/>
  <c r="AC111" i="16"/>
  <c r="AB111" i="16"/>
  <c r="Z111" i="16"/>
  <c r="Y111" i="16"/>
  <c r="W111" i="16"/>
  <c r="S111" i="16"/>
  <c r="Q111" i="16"/>
  <c r="AU111" i="16"/>
  <c r="P111" i="16"/>
  <c r="AT111" i="16"/>
  <c r="O111" i="16"/>
  <c r="AS111" i="16"/>
  <c r="N111" i="16"/>
  <c r="AR111" i="16"/>
  <c r="M111" i="16"/>
  <c r="AQ111" i="16"/>
  <c r="L111" i="16"/>
  <c r="AP111" i="16"/>
  <c r="AO111" i="16"/>
  <c r="AF111" i="16"/>
  <c r="AE111" i="16"/>
  <c r="X111" i="16"/>
  <c r="U111" i="16"/>
  <c r="T111" i="16"/>
  <c r="R111" i="16"/>
  <c r="I111" i="16"/>
  <c r="J111" i="16"/>
  <c r="D130" i="15"/>
  <c r="B24" i="20"/>
  <c r="Z12" i="16"/>
  <c r="Q14" i="16"/>
  <c r="AE16" i="16"/>
  <c r="X21" i="16"/>
  <c r="AL23" i="16"/>
  <c r="U26" i="16"/>
  <c r="AE46" i="16"/>
  <c r="F13" i="20"/>
  <c r="D13" i="20"/>
  <c r="D119" i="15"/>
  <c r="B13" i="20"/>
  <c r="F23" i="20"/>
  <c r="D23" i="20"/>
  <c r="D129" i="15"/>
  <c r="B23" i="20"/>
  <c r="AC41" i="16"/>
  <c r="X41" i="16"/>
  <c r="AO41" i="16"/>
  <c r="K41" i="16"/>
  <c r="AJ41" i="16"/>
  <c r="F41" i="16"/>
  <c r="U41" i="16"/>
  <c r="AK41" i="16"/>
  <c r="AR41" i="16"/>
  <c r="I41" i="16"/>
  <c r="AQ41" i="16"/>
  <c r="H41" i="16"/>
  <c r="AP41" i="16"/>
  <c r="G41" i="16"/>
  <c r="AN41" i="16"/>
  <c r="AM41" i="16"/>
  <c r="AL41" i="16"/>
  <c r="AI41" i="16"/>
  <c r="AH41" i="16"/>
  <c r="AG41" i="16"/>
  <c r="AF41" i="16"/>
  <c r="AE41" i="16"/>
  <c r="AD41" i="16"/>
  <c r="AB41" i="16"/>
  <c r="AA41" i="16"/>
  <c r="Z41" i="16"/>
  <c r="Y41" i="16"/>
  <c r="W41" i="16"/>
  <c r="V41" i="16"/>
  <c r="T41" i="16"/>
  <c r="S41" i="16"/>
  <c r="R41" i="16"/>
  <c r="Q41" i="16"/>
  <c r="P41" i="16"/>
  <c r="O41" i="16"/>
  <c r="N41" i="16"/>
  <c r="AU41" i="16"/>
  <c r="M41" i="16"/>
  <c r="AT41" i="16"/>
  <c r="L41" i="16"/>
  <c r="AA12" i="16"/>
  <c r="AA21" i="16"/>
  <c r="W26" i="16"/>
  <c r="T47" i="16"/>
  <c r="U28" i="16"/>
  <c r="T28" i="16"/>
  <c r="S28" i="16"/>
  <c r="AN28" i="16"/>
  <c r="F28" i="16"/>
  <c r="AG14" i="16"/>
  <c r="AB14" i="16"/>
  <c r="AT14" i="16"/>
  <c r="P14" i="16"/>
  <c r="W14" i="16"/>
  <c r="V14" i="16"/>
  <c r="U14" i="16"/>
  <c r="T14" i="16"/>
  <c r="S14" i="16"/>
  <c r="R14" i="16"/>
  <c r="AU14" i="16"/>
  <c r="O14" i="16"/>
  <c r="AS14" i="16"/>
  <c r="N14" i="16"/>
  <c r="AR14" i="16"/>
  <c r="M14" i="16"/>
  <c r="AQ14" i="16"/>
  <c r="L14" i="16"/>
  <c r="AP14" i="16"/>
  <c r="K14" i="16"/>
  <c r="AO14" i="16"/>
  <c r="J14" i="16"/>
  <c r="AN14" i="16"/>
  <c r="I14" i="16"/>
  <c r="AM14" i="16"/>
  <c r="H14" i="16"/>
  <c r="AJ14" i="16"/>
  <c r="AI14" i="16"/>
  <c r="AH14" i="16"/>
  <c r="AF14" i="16"/>
  <c r="AA14" i="16"/>
  <c r="Z56" i="16"/>
  <c r="U56" i="16"/>
  <c r="T56" i="16"/>
  <c r="R56" i="16"/>
  <c r="AH56" i="16"/>
  <c r="AD56" i="16"/>
  <c r="X56" i="16"/>
  <c r="O56" i="16"/>
  <c r="AI56" i="16"/>
  <c r="P56" i="16"/>
  <c r="N56" i="16"/>
  <c r="M56" i="16"/>
  <c r="L56" i="16"/>
  <c r="K56" i="16"/>
  <c r="AU56" i="16"/>
  <c r="J56" i="16"/>
  <c r="AT56" i="16"/>
  <c r="I56" i="16"/>
  <c r="AS56" i="16"/>
  <c r="H56" i="16"/>
  <c r="AR56" i="16"/>
  <c r="G56" i="16"/>
  <c r="AQ56" i="16"/>
  <c r="F56" i="16"/>
  <c r="AP56" i="16"/>
  <c r="AO56" i="16"/>
  <c r="AN56" i="16"/>
  <c r="AM56" i="16"/>
  <c r="AL56" i="16"/>
  <c r="AK56" i="16"/>
  <c r="AJ56" i="16"/>
  <c r="AG56" i="16"/>
  <c r="AF56" i="16"/>
  <c r="AE56" i="16"/>
  <c r="AC56" i="16"/>
  <c r="AB56" i="16"/>
  <c r="AA56" i="16"/>
  <c r="Y56" i="16"/>
  <c r="W56" i="16"/>
  <c r="V56" i="16"/>
  <c r="S56" i="16"/>
  <c r="AT70" i="16"/>
  <c r="R70" i="16"/>
  <c r="AO70" i="16"/>
  <c r="M70" i="16"/>
  <c r="AN70" i="16"/>
  <c r="J70" i="16"/>
  <c r="AM70" i="16"/>
  <c r="I70" i="16"/>
  <c r="AL70" i="16"/>
  <c r="H70" i="16"/>
  <c r="AK70" i="16"/>
  <c r="G70" i="16"/>
  <c r="AJ70" i="16"/>
  <c r="F70" i="16"/>
  <c r="AI70" i="16"/>
  <c r="AH70" i="16"/>
  <c r="AG70" i="16"/>
  <c r="AF70" i="16"/>
  <c r="AE70" i="16"/>
  <c r="AD70" i="16"/>
  <c r="AC70" i="16"/>
  <c r="AB70" i="16"/>
  <c r="AA70" i="16"/>
  <c r="Z70" i="16"/>
  <c r="Y70" i="16"/>
  <c r="X70" i="16"/>
  <c r="W70" i="16"/>
  <c r="V70" i="16"/>
  <c r="U70" i="16"/>
  <c r="T70" i="16"/>
  <c r="S70" i="16"/>
  <c r="Q70" i="16"/>
  <c r="AU70" i="16"/>
  <c r="P70" i="16"/>
  <c r="AS70" i="16"/>
  <c r="O70" i="16"/>
  <c r="AR70" i="16"/>
  <c r="N70" i="16"/>
  <c r="AQ70" i="16"/>
  <c r="AP70" i="16"/>
  <c r="L70" i="16"/>
  <c r="K70" i="16"/>
  <c r="AR84" i="16"/>
  <c r="AR88" i="16"/>
  <c r="P84" i="16"/>
  <c r="P88" i="16"/>
  <c r="AM84" i="16"/>
  <c r="AM88" i="16"/>
  <c r="K84" i="16"/>
  <c r="K88" i="16"/>
  <c r="Y84" i="16"/>
  <c r="Y88" i="16"/>
  <c r="AH84" i="16"/>
  <c r="AH88" i="16"/>
  <c r="AD84" i="16"/>
  <c r="AD88" i="16"/>
  <c r="AC84" i="16"/>
  <c r="AC88" i="16"/>
  <c r="AJ84" i="16"/>
  <c r="AJ88" i="16"/>
  <c r="AI84" i="16"/>
  <c r="AI88" i="16"/>
  <c r="AG84" i="16"/>
  <c r="AG88" i="16"/>
  <c r="AF84" i="16"/>
  <c r="AF88" i="16"/>
  <c r="AE84" i="16"/>
  <c r="AE88" i="16"/>
  <c r="AB84" i="16"/>
  <c r="AB88" i="16"/>
  <c r="AA84" i="16"/>
  <c r="AA88" i="16"/>
  <c r="Z84" i="16"/>
  <c r="Z88" i="16"/>
  <c r="X84" i="16"/>
  <c r="X88" i="16"/>
  <c r="W84" i="16"/>
  <c r="W88" i="16"/>
  <c r="V84" i="16"/>
  <c r="V88" i="16"/>
  <c r="U84" i="16"/>
  <c r="U88" i="16"/>
  <c r="T84" i="16"/>
  <c r="T88" i="16"/>
  <c r="S84" i="16"/>
  <c r="S88" i="16"/>
  <c r="R84" i="16"/>
  <c r="R88" i="16"/>
  <c r="Q84" i="16"/>
  <c r="Q88" i="16"/>
  <c r="O84" i="16"/>
  <c r="O88" i="16"/>
  <c r="N84" i="16"/>
  <c r="N88" i="16"/>
  <c r="M84" i="16"/>
  <c r="M88" i="16"/>
  <c r="AU84" i="16"/>
  <c r="AU88" i="16"/>
  <c r="L84" i="16"/>
  <c r="L88" i="16"/>
  <c r="AT84" i="16"/>
  <c r="AT88" i="16"/>
  <c r="J84" i="16"/>
  <c r="J88" i="16"/>
  <c r="AS84" i="16"/>
  <c r="AS88" i="16"/>
  <c r="I84" i="16"/>
  <c r="I88" i="16"/>
  <c r="AQ84" i="16"/>
  <c r="AQ88" i="16"/>
  <c r="H84" i="16"/>
  <c r="H88" i="16"/>
  <c r="AP84" i="16"/>
  <c r="AP88" i="16"/>
  <c r="G84" i="16"/>
  <c r="G88" i="16"/>
  <c r="AO84" i="16"/>
  <c r="AO88" i="16"/>
  <c r="F84" i="16"/>
  <c r="AN84" i="16"/>
  <c r="AN88" i="16"/>
  <c r="AK84" i="16"/>
  <c r="AK88" i="16"/>
  <c r="AL84" i="16"/>
  <c r="AL88" i="16"/>
  <c r="V112" i="16"/>
  <c r="AN112" i="16"/>
  <c r="K112" i="16"/>
  <c r="AI112" i="16"/>
  <c r="F112" i="16"/>
  <c r="Z112" i="16"/>
  <c r="Y112" i="16"/>
  <c r="X112" i="16"/>
  <c r="W112" i="16"/>
  <c r="U112" i="16"/>
  <c r="T112" i="16"/>
  <c r="S112" i="16"/>
  <c r="R112" i="16"/>
  <c r="AU112" i="16"/>
  <c r="P112" i="16"/>
  <c r="AT112" i="16"/>
  <c r="O112" i="16"/>
  <c r="AS112" i="16"/>
  <c r="N112" i="16"/>
  <c r="AR112" i="16"/>
  <c r="M112" i="16"/>
  <c r="AQ112" i="16"/>
  <c r="L112" i="16"/>
  <c r="AP112" i="16"/>
  <c r="AO112" i="16"/>
  <c r="I112" i="16"/>
  <c r="AM112" i="16"/>
  <c r="AK112" i="16"/>
  <c r="AH112" i="16"/>
  <c r="AG112" i="16"/>
  <c r="AF112" i="16"/>
  <c r="AE112" i="16"/>
  <c r="AD112" i="16"/>
  <c r="AC112" i="16"/>
  <c r="AL112" i="16"/>
  <c r="AJ112" i="16"/>
  <c r="AB112" i="16"/>
  <c r="AA112" i="16"/>
  <c r="Q112" i="16"/>
  <c r="J112" i="16"/>
  <c r="H112" i="16"/>
  <c r="G112" i="16"/>
  <c r="Y14" i="16"/>
  <c r="R19" i="16"/>
  <c r="AB21" i="16"/>
  <c r="AC26" i="16"/>
  <c r="J48" i="16"/>
  <c r="AG54" i="16"/>
  <c r="AM12" i="16"/>
  <c r="K12" i="16"/>
  <c r="AH12" i="16"/>
  <c r="AT12" i="16"/>
  <c r="P12" i="16"/>
  <c r="T12" i="16"/>
  <c r="S12" i="16"/>
  <c r="R12" i="16"/>
  <c r="Q12" i="16"/>
  <c r="AU12" i="16"/>
  <c r="O12" i="16"/>
  <c r="AS12" i="16"/>
  <c r="N12" i="16"/>
  <c r="AQ12" i="16"/>
  <c r="L12" i="16"/>
  <c r="AP12" i="16"/>
  <c r="J12" i="16"/>
  <c r="AO12" i="16"/>
  <c r="I12" i="16"/>
  <c r="AN12" i="16"/>
  <c r="H12" i="16"/>
  <c r="AL12" i="16"/>
  <c r="G12" i="16"/>
  <c r="AJ12" i="16"/>
  <c r="AI12" i="16"/>
  <c r="AD12" i="16"/>
  <c r="AC12" i="16"/>
  <c r="AB12" i="16"/>
  <c r="X12" i="16"/>
  <c r="AN42" i="16"/>
  <c r="L42" i="16"/>
  <c r="AI42" i="16"/>
  <c r="G42" i="16"/>
  <c r="Z42" i="16"/>
  <c r="U42" i="16"/>
  <c r="AP42" i="16"/>
  <c r="I42" i="16"/>
  <c r="X42" i="16"/>
  <c r="AG42" i="16"/>
  <c r="AF42" i="16"/>
  <c r="AE42" i="16"/>
  <c r="AD42" i="16"/>
  <c r="AC42" i="16"/>
  <c r="AB42" i="16"/>
  <c r="AA42" i="16"/>
  <c r="Y42" i="16"/>
  <c r="W42" i="16"/>
  <c r="V42" i="16"/>
  <c r="T42" i="16"/>
  <c r="S42" i="16"/>
  <c r="R42" i="16"/>
  <c r="Q42" i="16"/>
  <c r="P42" i="16"/>
  <c r="O42" i="16"/>
  <c r="N42" i="16"/>
  <c r="AU42" i="16"/>
  <c r="M42" i="16"/>
  <c r="AT42" i="16"/>
  <c r="K42" i="16"/>
  <c r="AS42" i="16"/>
  <c r="J42" i="16"/>
  <c r="AR42" i="16"/>
  <c r="H42" i="16"/>
  <c r="AQ42" i="16"/>
  <c r="F42" i="16"/>
  <c r="AO42" i="16"/>
  <c r="AM42" i="16"/>
  <c r="AL42" i="16"/>
  <c r="AK42" i="16"/>
  <c r="AJ42" i="16"/>
  <c r="D132" i="15"/>
  <c r="B26" i="20"/>
  <c r="AF12" i="16"/>
  <c r="Z14" i="16"/>
  <c r="S19" i="16"/>
  <c r="AC21" i="16"/>
  <c r="M24" i="16"/>
  <c r="AD26" i="16"/>
  <c r="AT48" i="16"/>
  <c r="AG49" i="16"/>
  <c r="AB49" i="16"/>
  <c r="AI49" i="16"/>
  <c r="AQ49" i="16"/>
  <c r="M49" i="16"/>
  <c r="AL49" i="16"/>
  <c r="H49" i="16"/>
  <c r="V49" i="16"/>
  <c r="AM49" i="16"/>
  <c r="Q44" i="16"/>
  <c r="F49" i="16"/>
  <c r="AP49" i="16"/>
  <c r="R30" i="16"/>
  <c r="Z79" i="16"/>
  <c r="Z109" i="16"/>
  <c r="Y79" i="16"/>
  <c r="Y109" i="16"/>
  <c r="T79" i="16"/>
  <c r="T109" i="16"/>
  <c r="R79" i="16"/>
  <c r="R109" i="16"/>
  <c r="O79" i="16"/>
  <c r="O109" i="16"/>
  <c r="AT79" i="16"/>
  <c r="AT109" i="16"/>
  <c r="M79" i="16"/>
  <c r="M109" i="16"/>
  <c r="AQ79" i="16"/>
  <c r="AQ109" i="16"/>
  <c r="L79" i="16"/>
  <c r="L109" i="16"/>
  <c r="AP79" i="16"/>
  <c r="AP109" i="16"/>
  <c r="K79" i="16"/>
  <c r="K109" i="16"/>
  <c r="AO79" i="16"/>
  <c r="AO109" i="16"/>
  <c r="AN79" i="16"/>
  <c r="AN109" i="16"/>
  <c r="I79" i="16"/>
  <c r="I109" i="16"/>
  <c r="AM79" i="16"/>
  <c r="AM109" i="16"/>
  <c r="H79" i="16"/>
  <c r="H109" i="16"/>
  <c r="AK79" i="16"/>
  <c r="AK109" i="16"/>
  <c r="F79" i="16"/>
  <c r="AJ79" i="16"/>
  <c r="AJ109" i="16"/>
  <c r="AE79" i="16"/>
  <c r="AE109" i="16"/>
  <c r="F21" i="20"/>
  <c r="D21" i="20"/>
  <c r="D127" i="15"/>
  <c r="B21" i="20"/>
  <c r="D121" i="15"/>
  <c r="B15" i="20"/>
  <c r="L49" i="16"/>
  <c r="X44" i="16"/>
  <c r="N49" i="16"/>
  <c r="Y44" i="16"/>
  <c r="AB110" i="16"/>
  <c r="AQ110" i="16"/>
  <c r="N110" i="16"/>
  <c r="AL110" i="16"/>
  <c r="I110" i="16"/>
  <c r="V110" i="16"/>
  <c r="U110" i="16"/>
  <c r="T110" i="16"/>
  <c r="S110" i="16"/>
  <c r="R110" i="16"/>
  <c r="Q110" i="16"/>
  <c r="AU110" i="16"/>
  <c r="P110" i="16"/>
  <c r="AP110" i="16"/>
  <c r="K110" i="16"/>
  <c r="AO110" i="16"/>
  <c r="AN110" i="16"/>
  <c r="H110" i="16"/>
  <c r="AM110" i="16"/>
  <c r="G110" i="16"/>
  <c r="AJ110" i="16"/>
  <c r="AG110" i="16"/>
  <c r="AE110" i="16"/>
  <c r="AD110" i="16"/>
  <c r="AC110" i="16"/>
  <c r="AA110" i="16"/>
  <c r="Z110" i="16"/>
  <c r="Y110" i="16"/>
  <c r="AT110" i="16"/>
  <c r="AS110" i="16"/>
  <c r="AR110" i="16"/>
  <c r="AK110" i="16"/>
  <c r="AI110" i="16"/>
  <c r="AH110" i="16"/>
  <c r="AF110" i="16"/>
  <c r="X110" i="16"/>
  <c r="W110" i="16"/>
  <c r="O110" i="16"/>
  <c r="M110" i="16"/>
  <c r="L110" i="16"/>
  <c r="J110" i="16"/>
  <c r="F110" i="16"/>
  <c r="AD44" i="16"/>
  <c r="R49" i="16"/>
  <c r="N30" i="16"/>
  <c r="AE44" i="16"/>
  <c r="AG44" i="16"/>
  <c r="Q30" i="16"/>
  <c r="AI44" i="16"/>
  <c r="U49" i="16"/>
  <c r="AJ44" i="16"/>
  <c r="AK44" i="16"/>
  <c r="X49" i="16"/>
  <c r="G133" i="16"/>
  <c r="G39" i="16"/>
  <c r="G132" i="16"/>
  <c r="G30" i="16"/>
  <c r="V30" i="16"/>
  <c r="AL44" i="16"/>
  <c r="Y49" i="16"/>
  <c r="Y30" i="16"/>
  <c r="AH44" i="16"/>
  <c r="F44" i="16"/>
  <c r="AC44" i="16"/>
  <c r="Z44" i="16"/>
  <c r="P44" i="16"/>
  <c r="AF44" i="16"/>
  <c r="AN44" i="16"/>
  <c r="G44" i="16"/>
  <c r="AO44" i="16"/>
  <c r="AC49" i="16"/>
  <c r="K133" i="16"/>
  <c r="K39" i="16"/>
  <c r="K132" i="16"/>
  <c r="K30" i="16"/>
  <c r="AM133" i="16"/>
  <c r="AM39" i="16"/>
  <c r="AM132" i="16"/>
  <c r="AM30" i="16"/>
  <c r="AK133" i="16"/>
  <c r="AK39" i="16"/>
  <c r="AK132" i="16"/>
  <c r="AK30" i="16"/>
  <c r="W73" i="16"/>
  <c r="AT73" i="16"/>
  <c r="R73" i="16"/>
  <c r="AA73" i="16"/>
  <c r="Z73" i="16"/>
  <c r="Y73" i="16"/>
  <c r="X73" i="16"/>
  <c r="V73" i="16"/>
  <c r="U73" i="16"/>
  <c r="T73" i="16"/>
  <c r="S73" i="16"/>
  <c r="Q73" i="16"/>
  <c r="AU73" i="16"/>
  <c r="P73" i="16"/>
  <c r="AS73" i="16"/>
  <c r="O73" i="16"/>
  <c r="AR73" i="16"/>
  <c r="N73" i="16"/>
  <c r="AQ73" i="16"/>
  <c r="M73" i="16"/>
  <c r="AP73" i="16"/>
  <c r="L73" i="16"/>
  <c r="AO73" i="16"/>
  <c r="K73" i="16"/>
  <c r="AN73" i="16"/>
  <c r="J73" i="16"/>
  <c r="AM73" i="16"/>
  <c r="I73" i="16"/>
  <c r="AL73" i="16"/>
  <c r="H73" i="16"/>
  <c r="AK73" i="16"/>
  <c r="G73" i="16"/>
  <c r="AJ73" i="16"/>
  <c r="F73" i="16"/>
  <c r="AI73" i="16"/>
  <c r="AH73" i="16"/>
  <c r="AG73" i="16"/>
  <c r="AF73" i="16"/>
  <c r="AE73" i="16"/>
  <c r="AD73" i="16"/>
  <c r="AB73" i="16"/>
  <c r="H44" i="16"/>
  <c r="AP44" i="16"/>
  <c r="AD49" i="16"/>
  <c r="L133" i="16"/>
  <c r="L39" i="16"/>
  <c r="L132" i="16"/>
  <c r="L30" i="16"/>
  <c r="AN133" i="16"/>
  <c r="AN39" i="16"/>
  <c r="AN132" i="16"/>
  <c r="AN30" i="16"/>
  <c r="AB30" i="16"/>
  <c r="I44" i="16"/>
  <c r="AQ44" i="16"/>
  <c r="J44" i="16"/>
  <c r="AR44" i="16"/>
  <c r="K44" i="16"/>
  <c r="AS44" i="16"/>
  <c r="AH49" i="16"/>
  <c r="L44" i="16"/>
  <c r="AT44" i="16"/>
  <c r="AJ49" i="16"/>
  <c r="AA79" i="16"/>
  <c r="AA109" i="16"/>
  <c r="AB79" i="16"/>
  <c r="AB109" i="16"/>
  <c r="T58" i="16"/>
  <c r="AQ58" i="16"/>
  <c r="O58" i="16"/>
  <c r="V58" i="16"/>
  <c r="U58" i="16"/>
  <c r="S58" i="16"/>
  <c r="R58" i="16"/>
  <c r="AT58" i="16"/>
  <c r="P58" i="16"/>
  <c r="AI58" i="16"/>
  <c r="AH58" i="16"/>
  <c r="AD58" i="16"/>
  <c r="Y58" i="16"/>
  <c r="AS58" i="16"/>
  <c r="M133" i="16"/>
  <c r="M39" i="16"/>
  <c r="M132" i="16"/>
  <c r="M30" i="16"/>
  <c r="AL133" i="16"/>
  <c r="AL39" i="16"/>
  <c r="AL132" i="16"/>
  <c r="AL30" i="16"/>
  <c r="X142" i="16"/>
  <c r="X85" i="16"/>
  <c r="X140" i="16"/>
  <c r="X141" i="16"/>
  <c r="X29" i="16"/>
  <c r="O148" i="16"/>
  <c r="O28" i="16"/>
  <c r="O27" i="16"/>
  <c r="I170" i="16"/>
  <c r="I62" i="16"/>
  <c r="I171" i="16"/>
  <c r="I7" i="16"/>
  <c r="AK170" i="16"/>
  <c r="AK62" i="16"/>
  <c r="AK171" i="16"/>
  <c r="AK7" i="16"/>
  <c r="AP133" i="16"/>
  <c r="AP39" i="16"/>
  <c r="AP132" i="16"/>
  <c r="AP30" i="16"/>
  <c r="J170" i="16"/>
  <c r="J62" i="16"/>
  <c r="J171" i="16"/>
  <c r="J7" i="16"/>
  <c r="AL170" i="16"/>
  <c r="AL62" i="16"/>
  <c r="AL171" i="16"/>
  <c r="AL7" i="16"/>
  <c r="AQ132" i="16"/>
  <c r="AQ30" i="16"/>
  <c r="AQ133" i="16"/>
  <c r="AQ39" i="16"/>
  <c r="AA132" i="16"/>
  <c r="AA30" i="16"/>
  <c r="AR133" i="16"/>
  <c r="AR39" i="16"/>
  <c r="AR132" i="16"/>
  <c r="AR30" i="16"/>
  <c r="AS133" i="16"/>
  <c r="AS39" i="16"/>
  <c r="AS132" i="16"/>
  <c r="AS30" i="16"/>
  <c r="Q133" i="16"/>
  <c r="Q39" i="16"/>
  <c r="AT133" i="16"/>
  <c r="AT39" i="16"/>
  <c r="AT132" i="16"/>
  <c r="AT30" i="16"/>
  <c r="R133" i="16"/>
  <c r="R39" i="16"/>
  <c r="AI138" i="16"/>
  <c r="AI23" i="16"/>
  <c r="S132" i="16"/>
  <c r="S30" i="16"/>
  <c r="S133" i="16"/>
  <c r="S39" i="16"/>
  <c r="G135" i="16"/>
  <c r="G136" i="16"/>
  <c r="G137" i="16"/>
  <c r="G33" i="16"/>
  <c r="G138" i="16"/>
  <c r="G23" i="16"/>
  <c r="AJ138" i="16"/>
  <c r="AJ23" i="16"/>
  <c r="O133" i="16"/>
  <c r="O39" i="16"/>
  <c r="O132" i="16"/>
  <c r="O30" i="16"/>
  <c r="H135" i="16"/>
  <c r="H136" i="16"/>
  <c r="H137" i="16"/>
  <c r="H33" i="16"/>
  <c r="H138" i="16"/>
  <c r="H23" i="16"/>
  <c r="AK145" i="16"/>
  <c r="AK146" i="16"/>
  <c r="AK147" i="16"/>
  <c r="AK149" i="16"/>
  <c r="AK24" i="16"/>
  <c r="P133" i="16"/>
  <c r="P39" i="16"/>
  <c r="P132" i="16"/>
  <c r="P30" i="16"/>
  <c r="G149" i="16"/>
  <c r="G24" i="16"/>
  <c r="G145" i="16"/>
  <c r="G146" i="16"/>
  <c r="G147" i="16"/>
  <c r="AL149" i="16"/>
  <c r="AL24" i="16"/>
  <c r="AL145" i="16"/>
  <c r="AL146" i="16"/>
  <c r="AL147" i="16"/>
  <c r="T132" i="16"/>
  <c r="T30" i="16"/>
  <c r="T133" i="16"/>
  <c r="T39" i="16"/>
  <c r="W132" i="16"/>
  <c r="W30" i="16"/>
  <c r="W133" i="16"/>
  <c r="W39" i="16"/>
  <c r="U132" i="16"/>
  <c r="U30" i="16"/>
  <c r="U133" i="16"/>
  <c r="U39" i="16"/>
  <c r="X132" i="16"/>
  <c r="X30" i="16"/>
  <c r="X133" i="16"/>
  <c r="X39" i="16"/>
  <c r="AN11" i="17"/>
  <c r="Z132" i="16"/>
  <c r="Z30" i="16"/>
  <c r="Z133" i="16"/>
  <c r="Z39" i="16"/>
  <c r="AC133" i="16"/>
  <c r="AC39" i="16"/>
  <c r="AC132" i="16"/>
  <c r="AC30" i="16"/>
  <c r="AD133" i="16"/>
  <c r="AD39" i="16"/>
  <c r="AD132" i="16"/>
  <c r="AD30" i="16"/>
  <c r="P166" i="16"/>
  <c r="P16" i="16"/>
  <c r="P150" i="16"/>
  <c r="P68" i="16"/>
  <c r="P167" i="16"/>
  <c r="P17" i="16"/>
  <c r="P144" i="16"/>
  <c r="P34" i="16"/>
  <c r="AR166" i="16"/>
  <c r="AR79" i="16"/>
  <c r="AR109" i="16"/>
  <c r="AR150" i="16"/>
  <c r="AR68" i="16"/>
  <c r="AR167" i="16"/>
  <c r="AR17" i="16"/>
  <c r="AR144" i="16"/>
  <c r="AR34" i="16"/>
  <c r="AE133" i="16"/>
  <c r="AE39" i="16"/>
  <c r="AE132" i="16"/>
  <c r="AE30" i="16"/>
  <c r="Q167" i="16"/>
  <c r="Q17" i="16"/>
  <c r="Q144" i="16"/>
  <c r="Q166" i="16"/>
  <c r="Q16" i="16"/>
  <c r="Q150" i="16"/>
  <c r="Q68" i="16"/>
  <c r="AS167" i="16"/>
  <c r="AS17" i="16"/>
  <c r="AS166" i="16"/>
  <c r="AS79" i="16"/>
  <c r="AS109" i="16"/>
  <c r="AS150" i="16"/>
  <c r="AS68" i="16"/>
  <c r="AS144" i="16"/>
  <c r="AG133" i="16"/>
  <c r="AG39" i="16"/>
  <c r="AG132" i="16"/>
  <c r="AG30" i="16"/>
  <c r="AI133" i="16"/>
  <c r="AI39" i="16"/>
  <c r="AI132" i="16"/>
  <c r="AI30" i="16"/>
  <c r="AH133" i="16"/>
  <c r="AH39" i="16"/>
  <c r="AH132" i="16"/>
  <c r="AH30" i="16"/>
  <c r="AU132" i="16"/>
  <c r="AU30" i="16"/>
  <c r="AU133" i="16"/>
  <c r="AU39" i="16"/>
  <c r="H133" i="16"/>
  <c r="H39" i="16"/>
  <c r="H132" i="16"/>
  <c r="H30" i="16"/>
  <c r="AJ133" i="16"/>
  <c r="AJ39" i="16"/>
  <c r="AJ132" i="16"/>
  <c r="AJ30" i="16"/>
  <c r="I133" i="16"/>
  <c r="I39" i="16"/>
  <c r="I132" i="16"/>
  <c r="I30" i="16"/>
  <c r="J133" i="16"/>
  <c r="J39" i="16"/>
  <c r="J132" i="16"/>
  <c r="J30" i="16"/>
  <c r="AA135" i="16"/>
  <c r="AA136" i="16"/>
  <c r="AA137" i="16"/>
  <c r="AA33" i="16"/>
  <c r="L140" i="16"/>
  <c r="L141" i="16"/>
  <c r="L29" i="16"/>
  <c r="AM149" i="16"/>
  <c r="AM24" i="16"/>
  <c r="AM145" i="16"/>
  <c r="AM146" i="16"/>
  <c r="AM147" i="16"/>
  <c r="AG145" i="16"/>
  <c r="AG146" i="16"/>
  <c r="AG147" i="16"/>
  <c r="U149" i="16"/>
  <c r="U24" i="16"/>
  <c r="AF167" i="16"/>
  <c r="AF17" i="16"/>
  <c r="AB135" i="16"/>
  <c r="AM138" i="16"/>
  <c r="AM23" i="16"/>
  <c r="M140" i="16"/>
  <c r="M141" i="16"/>
  <c r="M29" i="16"/>
  <c r="AF142" i="16"/>
  <c r="AF22" i="16"/>
  <c r="S166" i="16"/>
  <c r="S16" i="16"/>
  <c r="S150" i="16"/>
  <c r="S68" i="16"/>
  <c r="AU166" i="16"/>
  <c r="AU16" i="16"/>
  <c r="AU150" i="16"/>
  <c r="AU68" i="16"/>
  <c r="AG167" i="16"/>
  <c r="AG17" i="16"/>
  <c r="S171" i="16"/>
  <c r="S7" i="16"/>
  <c r="N140" i="16"/>
  <c r="N141" i="16"/>
  <c r="N29" i="16"/>
  <c r="T150" i="16"/>
  <c r="T68" i="16"/>
  <c r="V171" i="16"/>
  <c r="V7" i="16"/>
  <c r="AF132" i="16"/>
  <c r="AF30" i="16"/>
  <c r="V133" i="16"/>
  <c r="V39" i="16"/>
  <c r="O140" i="16"/>
  <c r="O141" i="16"/>
  <c r="O29" i="16"/>
  <c r="AH142" i="16"/>
  <c r="AH85" i="16"/>
  <c r="U167" i="16"/>
  <c r="U17" i="16"/>
  <c r="U166" i="16"/>
  <c r="U16" i="16"/>
  <c r="U150" i="16"/>
  <c r="U68" i="16"/>
  <c r="AE171" i="16"/>
  <c r="AE7" i="16"/>
  <c r="AJ7" i="17"/>
  <c r="AK24" i="17"/>
  <c r="M138" i="16"/>
  <c r="M23" i="16"/>
  <c r="M135" i="16"/>
  <c r="M136" i="16"/>
  <c r="M137" i="16"/>
  <c r="M33" i="16"/>
  <c r="AE135" i="16"/>
  <c r="AE136" i="16"/>
  <c r="AE137" i="16"/>
  <c r="AE33" i="16"/>
  <c r="Q140" i="16"/>
  <c r="Q141" i="16"/>
  <c r="Q29" i="16"/>
  <c r="AI142" i="16"/>
  <c r="AI85" i="16"/>
  <c r="V144" i="16"/>
  <c r="V34" i="16"/>
  <c r="V167" i="16"/>
  <c r="V80" i="16"/>
  <c r="H144" i="16"/>
  <c r="H34" i="16"/>
  <c r="AO145" i="16"/>
  <c r="AO146" i="16"/>
  <c r="AO147" i="16"/>
  <c r="V150" i="16"/>
  <c r="V68" i="16"/>
  <c r="V166" i="16"/>
  <c r="V16" i="16"/>
  <c r="AF171" i="16"/>
  <c r="AF7" i="16"/>
  <c r="AF135" i="16"/>
  <c r="AF136" i="16"/>
  <c r="AF137" i="16"/>
  <c r="AF33" i="16"/>
  <c r="K138" i="16"/>
  <c r="K23" i="16"/>
  <c r="AR138" i="16"/>
  <c r="AR23" i="16"/>
  <c r="R140" i="16"/>
  <c r="R141" i="16"/>
  <c r="R29" i="16"/>
  <c r="W144" i="16"/>
  <c r="W34" i="16"/>
  <c r="W166" i="16"/>
  <c r="W16" i="16"/>
  <c r="AP145" i="16"/>
  <c r="AP146" i="16"/>
  <c r="AP147" i="16"/>
  <c r="W150" i="16"/>
  <c r="W68" i="16"/>
  <c r="P171" i="16"/>
  <c r="P7" i="16"/>
  <c r="P170" i="16"/>
  <c r="P62" i="16"/>
  <c r="AO167" i="16"/>
  <c r="AO80" i="16"/>
  <c r="Y133" i="16"/>
  <c r="Y39" i="16"/>
  <c r="AS138" i="16"/>
  <c r="AS23" i="16"/>
  <c r="AK142" i="16"/>
  <c r="AK85" i="16"/>
  <c r="X150" i="16"/>
  <c r="X68" i="16"/>
  <c r="X167" i="16"/>
  <c r="X80" i="16"/>
  <c r="X166" i="16"/>
  <c r="X16" i="16"/>
  <c r="Z150" i="16"/>
  <c r="Z68" i="16"/>
  <c r="AP167" i="16"/>
  <c r="AP17" i="16"/>
  <c r="Y150" i="16"/>
  <c r="Y68" i="16"/>
  <c r="Y167" i="16"/>
  <c r="Y17" i="16"/>
  <c r="Y144" i="16"/>
  <c r="Y34" i="16"/>
  <c r="K149" i="16"/>
  <c r="K24" i="16"/>
  <c r="K145" i="16"/>
  <c r="K146" i="16"/>
  <c r="K147" i="16"/>
  <c r="AC150" i="16"/>
  <c r="AC68" i="16"/>
  <c r="AO171" i="16"/>
  <c r="AO7" i="16"/>
  <c r="O138" i="16"/>
  <c r="O23" i="16"/>
  <c r="Z167" i="16"/>
  <c r="Z17" i="16"/>
  <c r="Z144" i="16"/>
  <c r="Z34" i="16"/>
  <c r="G142" i="16"/>
  <c r="G85" i="16"/>
  <c r="AA167" i="16"/>
  <c r="AA17" i="16"/>
  <c r="AA150" i="16"/>
  <c r="AA68" i="16"/>
  <c r="AU145" i="16"/>
  <c r="AU146" i="16"/>
  <c r="AU147" i="16"/>
  <c r="AF150" i="16"/>
  <c r="AF68" i="16"/>
  <c r="T171" i="16"/>
  <c r="T7" i="16"/>
  <c r="T170" i="16"/>
  <c r="T62" i="16"/>
  <c r="AC166" i="16"/>
  <c r="AC16" i="16"/>
  <c r="Q138" i="16"/>
  <c r="Q23" i="16"/>
  <c r="AO142" i="16"/>
  <c r="AO22" i="16"/>
  <c r="AB167" i="16"/>
  <c r="AB17" i="16"/>
  <c r="AB150" i="16"/>
  <c r="AB68" i="16"/>
  <c r="AB144" i="16"/>
  <c r="F146" i="16"/>
  <c r="F36" i="16"/>
  <c r="AG150" i="16"/>
  <c r="AG68" i="16"/>
  <c r="U171" i="16"/>
  <c r="U7" i="16"/>
  <c r="U170" i="16"/>
  <c r="U62" i="16"/>
  <c r="AU167" i="16"/>
  <c r="AU17" i="16"/>
  <c r="R138" i="16"/>
  <c r="R23" i="16"/>
  <c r="I142" i="16"/>
  <c r="I22" i="16"/>
  <c r="AP142" i="16"/>
  <c r="AP22" i="16"/>
  <c r="AF166" i="16"/>
  <c r="AF16" i="16"/>
  <c r="AU171" i="16"/>
  <c r="AU7" i="16"/>
  <c r="AO132" i="16"/>
  <c r="AO30" i="16"/>
  <c r="AQ135" i="16"/>
  <c r="AQ136" i="16"/>
  <c r="AQ137" i="16"/>
  <c r="AQ33" i="16"/>
  <c r="AD166" i="16"/>
  <c r="AD16" i="16"/>
  <c r="AD167" i="16"/>
  <c r="AD17" i="16"/>
  <c r="AD144" i="16"/>
  <c r="M145" i="16"/>
  <c r="M146" i="16"/>
  <c r="M147" i="16"/>
  <c r="W171" i="16"/>
  <c r="W7" i="16"/>
  <c r="W170" i="16"/>
  <c r="W62" i="16"/>
  <c r="AG166" i="16"/>
  <c r="AG79" i="16"/>
  <c r="AG109" i="16"/>
  <c r="G170" i="16"/>
  <c r="G62" i="16"/>
  <c r="AE150" i="16"/>
  <c r="AE68" i="16"/>
  <c r="AE167" i="16"/>
  <c r="AE17" i="16"/>
  <c r="N145" i="16"/>
  <c r="N146" i="16"/>
  <c r="N147" i="16"/>
  <c r="X171" i="16"/>
  <c r="X7" i="16"/>
  <c r="X170" i="16"/>
  <c r="X62" i="16"/>
  <c r="Y170" i="16"/>
  <c r="Y62" i="16"/>
  <c r="AT157" i="16"/>
  <c r="AT65" i="16"/>
  <c r="R157" i="16"/>
  <c r="R54" i="16"/>
  <c r="AS157" i="16"/>
  <c r="AS65" i="16"/>
  <c r="Q157" i="16"/>
  <c r="Q54" i="16"/>
  <c r="AN157" i="16"/>
  <c r="AN65" i="16"/>
  <c r="L157" i="16"/>
  <c r="L65" i="16"/>
  <c r="AM157" i="16"/>
  <c r="AM65" i="16"/>
  <c r="AI157" i="16"/>
  <c r="AI65" i="16"/>
  <c r="G157" i="16"/>
  <c r="G65" i="16"/>
  <c r="X157" i="16"/>
  <c r="X54" i="16"/>
  <c r="U157" i="16"/>
  <c r="U54" i="16"/>
  <c r="T157" i="16"/>
  <c r="T54" i="16"/>
  <c r="AU157" i="16"/>
  <c r="AU65" i="16"/>
  <c r="S157" i="16"/>
  <c r="S65" i="16"/>
  <c r="AA157" i="16"/>
  <c r="AA54" i="16"/>
  <c r="W157" i="16"/>
  <c r="W65" i="16"/>
  <c r="V157" i="16"/>
  <c r="V65" i="16"/>
  <c r="P157" i="16"/>
  <c r="P65" i="16"/>
  <c r="Z170" i="16"/>
  <c r="Z62" i="16"/>
  <c r="AB170" i="16"/>
  <c r="AB62" i="16"/>
  <c r="AH166" i="16"/>
  <c r="AH16" i="16"/>
  <c r="AH167" i="16"/>
  <c r="AH17" i="16"/>
  <c r="AA171" i="16"/>
  <c r="AA7" i="16"/>
  <c r="AA170" i="16"/>
  <c r="AA62" i="16"/>
  <c r="AD170" i="16"/>
  <c r="AD62" i="16"/>
  <c r="G166" i="16"/>
  <c r="G16" i="16"/>
  <c r="G167" i="16"/>
  <c r="G80" i="16"/>
  <c r="AI166" i="16"/>
  <c r="AI16" i="16"/>
  <c r="AI167" i="16"/>
  <c r="AI17" i="16"/>
  <c r="P142" i="16"/>
  <c r="P85" i="16"/>
  <c r="X144" i="16"/>
  <c r="AC170" i="16"/>
  <c r="AC62" i="16"/>
  <c r="AC171" i="16"/>
  <c r="AC7" i="16"/>
  <c r="AA144" i="16"/>
  <c r="AC144" i="16"/>
  <c r="AC34" i="16"/>
  <c r="G150" i="16"/>
  <c r="G68" i="16"/>
  <c r="M167" i="16"/>
  <c r="M17" i="16"/>
  <c r="AR170" i="16"/>
  <c r="AR62" i="16"/>
  <c r="H150" i="16"/>
  <c r="H68" i="16"/>
  <c r="AS170" i="16"/>
  <c r="AS62" i="16"/>
  <c r="L149" i="16"/>
  <c r="L24" i="16"/>
  <c r="AG170" i="16"/>
  <c r="AG62" i="16"/>
  <c r="AG171" i="16"/>
  <c r="AG7" i="16"/>
  <c r="N133" i="16"/>
  <c r="N39" i="16"/>
  <c r="AH144" i="16"/>
  <c r="O149" i="16"/>
  <c r="O24" i="16"/>
  <c r="W135" i="16"/>
  <c r="AG138" i="16"/>
  <c r="AG23" i="16"/>
  <c r="V142" i="16"/>
  <c r="V85" i="16"/>
  <c r="V140" i="16"/>
  <c r="V141" i="16"/>
  <c r="V29" i="16"/>
  <c r="N166" i="16"/>
  <c r="N16" i="16"/>
  <c r="N150" i="16"/>
  <c r="N68" i="16"/>
  <c r="AI144" i="16"/>
  <c r="M171" i="16"/>
  <c r="M7" i="16"/>
  <c r="S167" i="16"/>
  <c r="S80" i="16"/>
  <c r="Y142" i="16"/>
  <c r="Y85" i="16"/>
  <c r="Y140" i="16"/>
  <c r="Y141" i="16"/>
  <c r="Y29" i="16"/>
  <c r="J166" i="16"/>
  <c r="J16" i="16"/>
  <c r="J167" i="16"/>
  <c r="J17" i="16"/>
  <c r="AL166" i="16"/>
  <c r="AL79" i="16"/>
  <c r="AL109" i="16"/>
  <c r="AL167" i="16"/>
  <c r="AL80" i="16"/>
  <c r="AH170" i="16"/>
  <c r="AH62" i="16"/>
  <c r="AH171" i="16"/>
  <c r="AH7" i="16"/>
  <c r="H170" i="16"/>
  <c r="H62" i="16"/>
  <c r="H171" i="16"/>
  <c r="H7" i="16"/>
  <c r="AJ170" i="16"/>
  <c r="AJ62" i="16"/>
  <c r="AJ171" i="16"/>
  <c r="AJ7" i="16"/>
  <c r="AE156" i="16"/>
  <c r="AE53" i="16"/>
  <c r="AD156" i="16"/>
  <c r="AD53" i="16"/>
  <c r="Y156" i="16"/>
  <c r="Y64" i="16"/>
  <c r="T156" i="16"/>
  <c r="T64" i="16"/>
  <c r="AK156" i="16"/>
  <c r="AK64" i="16"/>
  <c r="I156" i="16"/>
  <c r="I64" i="16"/>
  <c r="AH156" i="16"/>
  <c r="AH64" i="16"/>
  <c r="AG156" i="16"/>
  <c r="AG53" i="16"/>
  <c r="AF156" i="16"/>
  <c r="AF53" i="16"/>
  <c r="Q155" i="16"/>
  <c r="Q52" i="16"/>
  <c r="AS155" i="16"/>
  <c r="AS63" i="16"/>
  <c r="AH158" i="16"/>
  <c r="AH43" i="16"/>
  <c r="U159" i="16"/>
  <c r="U160" i="16"/>
  <c r="U45" i="16"/>
  <c r="AD173" i="16"/>
  <c r="AD11" i="16"/>
  <c r="R155" i="16"/>
  <c r="R52" i="16"/>
  <c r="AT155" i="16"/>
  <c r="AT63" i="16"/>
  <c r="G158" i="16"/>
  <c r="G43" i="16"/>
  <c r="AI158" i="16"/>
  <c r="AI43" i="16"/>
  <c r="V159" i="16"/>
  <c r="AE173" i="16"/>
  <c r="AE11" i="16"/>
  <c r="S155" i="16"/>
  <c r="S63" i="16"/>
  <c r="AU155" i="16"/>
  <c r="AU63" i="16"/>
  <c r="H158" i="16"/>
  <c r="H43" i="16"/>
  <c r="AJ158" i="16"/>
  <c r="AJ43" i="16"/>
  <c r="W159" i="16"/>
  <c r="W160" i="16"/>
  <c r="W45" i="16"/>
  <c r="AF173" i="16"/>
  <c r="AF11" i="16"/>
  <c r="V155" i="16"/>
  <c r="V63" i="16"/>
  <c r="G173" i="16"/>
  <c r="G11" i="16"/>
  <c r="AI173" i="16"/>
  <c r="AI11" i="16"/>
  <c r="K54" i="20"/>
  <c r="L54" i="20"/>
  <c r="H54" i="20"/>
  <c r="H58" i="20"/>
  <c r="H173" i="16"/>
  <c r="H11" i="16"/>
  <c r="AJ173" i="16"/>
  <c r="AJ11" i="16"/>
  <c r="I173" i="16"/>
  <c r="I11" i="16"/>
  <c r="AK173" i="16"/>
  <c r="AK11" i="16"/>
  <c r="J173" i="16"/>
  <c r="J11" i="16"/>
  <c r="AL173" i="16"/>
  <c r="AL11" i="16"/>
  <c r="K173" i="16"/>
  <c r="K11" i="16"/>
  <c r="AM173" i="16"/>
  <c r="AM11" i="16"/>
  <c r="L173" i="16"/>
  <c r="L11" i="16"/>
  <c r="AN173" i="16"/>
  <c r="AN11" i="16"/>
  <c r="K56" i="20"/>
  <c r="K58" i="20"/>
  <c r="L58" i="20"/>
  <c r="H60" i="20"/>
  <c r="R173" i="16"/>
  <c r="R11" i="16"/>
  <c r="AT173" i="16"/>
  <c r="AT11" i="16"/>
  <c r="V173" i="16"/>
  <c r="V11" i="16"/>
  <c r="J155" i="16"/>
  <c r="J52" i="16"/>
  <c r="AL155" i="16"/>
  <c r="AL63" i="16"/>
  <c r="W173" i="16"/>
  <c r="W11" i="16"/>
  <c r="Y173" i="16"/>
  <c r="Y11" i="16"/>
  <c r="H68" i="20"/>
  <c r="H56" i="20"/>
  <c r="Z173" i="16"/>
  <c r="Z11" i="16"/>
  <c r="AA173" i="16"/>
  <c r="AA11" i="16"/>
  <c r="O155" i="16"/>
  <c r="O63" i="16"/>
  <c r="AQ155" i="16"/>
  <c r="AQ52" i="16"/>
  <c r="AF158" i="16"/>
  <c r="AF43" i="16"/>
  <c r="AU159" i="16"/>
  <c r="AB173" i="16"/>
  <c r="AB11" i="16"/>
  <c r="P155" i="16"/>
  <c r="P63" i="16"/>
  <c r="J145" i="16"/>
  <c r="J146" i="16"/>
  <c r="J147" i="16"/>
  <c r="S44" i="16"/>
  <c r="J34" i="16"/>
  <c r="AQ25" i="16"/>
  <c r="AB44" i="16"/>
  <c r="AK80" i="16"/>
  <c r="AN32" i="16"/>
  <c r="L34" i="16"/>
  <c r="AN31" i="16"/>
  <c r="AS52" i="16"/>
  <c r="U44" i="16"/>
  <c r="T149" i="16"/>
  <c r="T24" i="16"/>
  <c r="S54" i="16"/>
  <c r="AD31" i="16"/>
  <c r="W25" i="16"/>
  <c r="L148" i="16"/>
  <c r="L28" i="16"/>
  <c r="L27" i="16"/>
  <c r="AC79" i="16"/>
  <c r="AC109" i="16"/>
  <c r="AD79" i="16"/>
  <c r="AD109" i="16"/>
  <c r="AG25" i="16"/>
  <c r="G79" i="16"/>
  <c r="G109" i="16"/>
  <c r="N44" i="16"/>
  <c r="AQ145" i="16"/>
  <c r="AQ149" i="16"/>
  <c r="AQ24" i="16"/>
  <c r="AE149" i="16"/>
  <c r="AE24" i="16"/>
  <c r="AE145" i="16"/>
  <c r="W44" i="16"/>
  <c r="AE80" i="16"/>
  <c r="G64" i="16"/>
  <c r="AE34" i="16"/>
  <c r="AF148" i="16"/>
  <c r="AF28" i="16"/>
  <c r="AF27" i="16"/>
  <c r="Q79" i="16"/>
  <c r="Q109" i="16"/>
  <c r="AG80" i="16"/>
  <c r="AU64" i="16"/>
  <c r="U79" i="16"/>
  <c r="U109" i="16"/>
  <c r="AO85" i="16"/>
  <c r="T65" i="16"/>
  <c r="AU54" i="16"/>
  <c r="R149" i="16"/>
  <c r="R24" i="16"/>
  <c r="R145" i="16"/>
  <c r="Y31" i="16"/>
  <c r="R44" i="16"/>
  <c r="O44" i="16"/>
  <c r="AK36" i="16"/>
  <c r="AJ145" i="16"/>
  <c r="AJ149" i="16"/>
  <c r="AJ24" i="16"/>
  <c r="AK22" i="16"/>
  <c r="AT148" i="16"/>
  <c r="AT28" i="16"/>
  <c r="AT27" i="16"/>
  <c r="Q63" i="16"/>
  <c r="I27" i="16"/>
  <c r="I148" i="16"/>
  <c r="I28" i="16"/>
  <c r="AB149" i="16"/>
  <c r="AB24" i="16"/>
  <c r="AB145" i="16"/>
  <c r="AA31" i="16"/>
  <c r="AO17" i="16"/>
  <c r="AR101" i="16"/>
  <c r="AR102" i="16"/>
  <c r="AR100" i="16"/>
  <c r="AR93" i="16"/>
  <c r="AR92" i="16"/>
  <c r="AM86" i="16"/>
  <c r="AM96" i="16"/>
  <c r="AM95" i="16"/>
  <c r="AM94" i="16"/>
  <c r="X65" i="16"/>
  <c r="AH53" i="16"/>
  <c r="W100" i="16"/>
  <c r="W93" i="16"/>
  <c r="W92" i="16"/>
  <c r="W102" i="16"/>
  <c r="W101" i="16"/>
  <c r="O52" i="16"/>
  <c r="AS102" i="16"/>
  <c r="AS100" i="16"/>
  <c r="AS93" i="16"/>
  <c r="AS92" i="16"/>
  <c r="AS101" i="16"/>
  <c r="AN86" i="16"/>
  <c r="AN96" i="16"/>
  <c r="AN95" i="16"/>
  <c r="AN94" i="16"/>
  <c r="AL16" i="16"/>
  <c r="R63" i="16"/>
  <c r="AK53" i="16"/>
  <c r="V160" i="16"/>
  <c r="V45" i="16"/>
  <c r="V44" i="16"/>
  <c r="AA145" i="16"/>
  <c r="AA149" i="16"/>
  <c r="AA24" i="16"/>
  <c r="AB136" i="16"/>
  <c r="AB31" i="16"/>
  <c r="AL148" i="16"/>
  <c r="AL28" i="16"/>
  <c r="AL27" i="16"/>
  <c r="G148" i="16"/>
  <c r="G28" i="16"/>
  <c r="G27" i="16"/>
  <c r="AG148" i="16"/>
  <c r="AG28" i="16"/>
  <c r="AG27" i="16"/>
  <c r="AM148" i="16"/>
  <c r="AM28" i="16"/>
  <c r="AM27" i="16"/>
  <c r="V92" i="16"/>
  <c r="V93" i="16"/>
  <c r="V102" i="16"/>
  <c r="V101" i="16"/>
  <c r="V100" i="16"/>
  <c r="V96" i="16"/>
  <c r="V94" i="16"/>
  <c r="V95" i="16"/>
  <c r="V86" i="16"/>
  <c r="V54" i="16"/>
  <c r="AT104" i="16"/>
  <c r="AT107" i="16"/>
  <c r="AT105" i="16"/>
  <c r="AT108" i="16"/>
  <c r="AT103" i="16"/>
  <c r="AT106" i="16"/>
  <c r="K104" i="16"/>
  <c r="K107" i="16"/>
  <c r="K105" i="16"/>
  <c r="K108" i="16"/>
  <c r="K103" i="16"/>
  <c r="K106" i="16"/>
  <c r="M36" i="16"/>
  <c r="AP85" i="16"/>
  <c r="X98" i="16"/>
  <c r="X99" i="16"/>
  <c r="X87" i="16"/>
  <c r="X91" i="16"/>
  <c r="X97" i="16"/>
  <c r="X90" i="16"/>
  <c r="AK7" i="17"/>
  <c r="AL24" i="17"/>
  <c r="O92" i="16"/>
  <c r="O101" i="16"/>
  <c r="O102" i="16"/>
  <c r="O93" i="16"/>
  <c r="O100" i="16"/>
  <c r="G95" i="16"/>
  <c r="G96" i="16"/>
  <c r="G86" i="16"/>
  <c r="G94" i="16"/>
  <c r="L103" i="16"/>
  <c r="L106" i="16"/>
  <c r="L105" i="16"/>
  <c r="L108" i="16"/>
  <c r="L104" i="16"/>
  <c r="L107" i="16"/>
  <c r="AM103" i="16"/>
  <c r="AM106" i="16"/>
  <c r="AM104" i="16"/>
  <c r="AM107" i="16"/>
  <c r="AM105" i="16"/>
  <c r="AM108" i="16"/>
  <c r="AG87" i="16"/>
  <c r="AG99" i="16"/>
  <c r="AG98" i="16"/>
  <c r="AG91" i="16"/>
  <c r="AG97" i="16"/>
  <c r="AG90" i="16"/>
  <c r="Y99" i="16"/>
  <c r="Y98" i="16"/>
  <c r="Y87" i="16"/>
  <c r="Y91" i="16"/>
  <c r="Y97" i="16"/>
  <c r="Y90" i="16"/>
  <c r="AI149" i="16"/>
  <c r="AI24" i="16"/>
  <c r="AI145" i="16"/>
  <c r="N148" i="16"/>
  <c r="N28" i="16"/>
  <c r="N27" i="16"/>
  <c r="AK148" i="16"/>
  <c r="AK28" i="16"/>
  <c r="AK27" i="16"/>
  <c r="X102" i="16"/>
  <c r="X101" i="16"/>
  <c r="X93" i="16"/>
  <c r="X92" i="16"/>
  <c r="X100" i="16"/>
  <c r="AU104" i="16"/>
  <c r="AU107" i="16"/>
  <c r="AU103" i="16"/>
  <c r="AU106" i="16"/>
  <c r="AU105" i="16"/>
  <c r="AU108" i="16"/>
  <c r="N36" i="16"/>
  <c r="AU80" i="16"/>
  <c r="P52" i="16"/>
  <c r="AT52" i="16"/>
  <c r="AJ98" i="16"/>
  <c r="AJ91" i="16"/>
  <c r="AJ90" i="16"/>
  <c r="AJ87" i="16"/>
  <c r="AJ99" i="16"/>
  <c r="AJ97" i="16"/>
  <c r="Z90" i="16"/>
  <c r="Z98" i="16"/>
  <c r="Z99" i="16"/>
  <c r="Z87" i="16"/>
  <c r="Z91" i="16"/>
  <c r="Z97" i="16"/>
  <c r="M35" i="16"/>
  <c r="J35" i="16"/>
  <c r="Y102" i="16"/>
  <c r="Y101" i="16"/>
  <c r="Y93" i="16"/>
  <c r="Y92" i="16"/>
  <c r="Y100" i="16"/>
  <c r="S93" i="16"/>
  <c r="S92" i="16"/>
  <c r="S102" i="16"/>
  <c r="S101" i="16"/>
  <c r="S100" i="16"/>
  <c r="H96" i="16"/>
  <c r="H86" i="16"/>
  <c r="H95" i="16"/>
  <c r="H94" i="16"/>
  <c r="M104" i="16"/>
  <c r="M107" i="16"/>
  <c r="M105" i="16"/>
  <c r="M108" i="16"/>
  <c r="M103" i="16"/>
  <c r="M106" i="16"/>
  <c r="AU36" i="16"/>
  <c r="M80" i="16"/>
  <c r="AP80" i="16"/>
  <c r="AA65" i="16"/>
  <c r="AE64" i="16"/>
  <c r="I85" i="16"/>
  <c r="AK91" i="16"/>
  <c r="AK97" i="16"/>
  <c r="AK87" i="16"/>
  <c r="AK99" i="16"/>
  <c r="AK98" i="16"/>
  <c r="AK90" i="16"/>
  <c r="AA90" i="16"/>
  <c r="AA87" i="16"/>
  <c r="AA98" i="16"/>
  <c r="AA99" i="16"/>
  <c r="AA91" i="16"/>
  <c r="AA97" i="16"/>
  <c r="X145" i="16"/>
  <c r="X149" i="16"/>
  <c r="X24" i="16"/>
  <c r="N79" i="16"/>
  <c r="N109" i="16"/>
  <c r="Z102" i="16"/>
  <c r="Z93" i="16"/>
  <c r="Z92" i="16"/>
  <c r="Z100" i="16"/>
  <c r="Z101" i="16"/>
  <c r="AB100" i="16"/>
  <c r="AB101" i="16"/>
  <c r="AB93" i="16"/>
  <c r="AB92" i="16"/>
  <c r="AB102" i="16"/>
  <c r="AO86" i="16"/>
  <c r="AO96" i="16"/>
  <c r="AO95" i="16"/>
  <c r="AO94" i="16"/>
  <c r="P104" i="16"/>
  <c r="P107" i="16"/>
  <c r="P105" i="16"/>
  <c r="P108" i="16"/>
  <c r="P103" i="16"/>
  <c r="P106" i="16"/>
  <c r="P22" i="16"/>
  <c r="J80" i="16"/>
  <c r="AU52" i="16"/>
  <c r="AG64" i="16"/>
  <c r="AL87" i="16"/>
  <c r="AL99" i="16"/>
  <c r="AL91" i="16"/>
  <c r="AL98" i="16"/>
  <c r="AL97" i="16"/>
  <c r="AL90" i="16"/>
  <c r="AB87" i="16"/>
  <c r="AB98" i="16"/>
  <c r="AB99" i="16"/>
  <c r="AB91" i="16"/>
  <c r="AB97" i="16"/>
  <c r="AB90" i="16"/>
  <c r="AF31" i="16"/>
  <c r="AS149" i="16"/>
  <c r="AS24" i="16"/>
  <c r="AS145" i="16"/>
  <c r="AN6" i="17"/>
  <c r="AO11" i="17"/>
  <c r="AU79" i="16"/>
  <c r="AU109" i="16"/>
  <c r="AA92" i="16"/>
  <c r="AA100" i="16"/>
  <c r="AA93" i="16"/>
  <c r="AA101" i="16"/>
  <c r="AA102" i="16"/>
  <c r="AG102" i="16"/>
  <c r="AG93" i="16"/>
  <c r="AG92" i="16"/>
  <c r="AG101" i="16"/>
  <c r="AG100" i="16"/>
  <c r="I94" i="16"/>
  <c r="I96" i="16"/>
  <c r="I86" i="16"/>
  <c r="I95" i="16"/>
  <c r="AM54" i="16"/>
  <c r="Q104" i="16"/>
  <c r="Q107" i="16"/>
  <c r="Q105" i="16"/>
  <c r="Q108" i="16"/>
  <c r="Q103" i="16"/>
  <c r="Q106" i="16"/>
  <c r="S52" i="16"/>
  <c r="H98" i="16"/>
  <c r="H97" i="16"/>
  <c r="H91" i="16"/>
  <c r="H90" i="16"/>
  <c r="H99" i="16"/>
  <c r="H87" i="16"/>
  <c r="AC98" i="16"/>
  <c r="AC87" i="16"/>
  <c r="AC99" i="16"/>
  <c r="AC91" i="16"/>
  <c r="AC97" i="16"/>
  <c r="AC90" i="16"/>
  <c r="AC100" i="16"/>
  <c r="AC101" i="16"/>
  <c r="AC93" i="16"/>
  <c r="AC92" i="16"/>
  <c r="AC102" i="16"/>
  <c r="AP94" i="16"/>
  <c r="AP95" i="16"/>
  <c r="AP86" i="16"/>
  <c r="AP96" i="16"/>
  <c r="AN54" i="16"/>
  <c r="R104" i="16"/>
  <c r="R107" i="16"/>
  <c r="R103" i="16"/>
  <c r="R106" i="16"/>
  <c r="R105" i="16"/>
  <c r="R108" i="16"/>
  <c r="P80" i="16"/>
  <c r="V52" i="16"/>
  <c r="AN87" i="16"/>
  <c r="AN98" i="16"/>
  <c r="AN99" i="16"/>
  <c r="AN91" i="16"/>
  <c r="AN97" i="16"/>
  <c r="AN90" i="16"/>
  <c r="AD87" i="16"/>
  <c r="AD99" i="16"/>
  <c r="AD98" i="16"/>
  <c r="AD91" i="16"/>
  <c r="AD97" i="16"/>
  <c r="AD90" i="16"/>
  <c r="AS34" i="16"/>
  <c r="AA32" i="16"/>
  <c r="S17" i="16"/>
  <c r="M25" i="16"/>
  <c r="AG16" i="16"/>
  <c r="AD100" i="16"/>
  <c r="AD93" i="16"/>
  <c r="AD92" i="16"/>
  <c r="AD102" i="16"/>
  <c r="AD101" i="16"/>
  <c r="J86" i="16"/>
  <c r="J96" i="16"/>
  <c r="J95" i="16"/>
  <c r="J94" i="16"/>
  <c r="T103" i="16"/>
  <c r="T106" i="16"/>
  <c r="T104" i="16"/>
  <c r="T107" i="16"/>
  <c r="T105" i="16"/>
  <c r="T108" i="16"/>
  <c r="Q80" i="16"/>
  <c r="AR80" i="16"/>
  <c r="I91" i="16"/>
  <c r="I99" i="16"/>
  <c r="I98" i="16"/>
  <c r="I90" i="16"/>
  <c r="I87" i="16"/>
  <c r="I97" i="16"/>
  <c r="AE98" i="16"/>
  <c r="AE97" i="16"/>
  <c r="AE90" i="16"/>
  <c r="AE87" i="16"/>
  <c r="AE99" i="16"/>
  <c r="AE91" i="16"/>
  <c r="AM35" i="16"/>
  <c r="I53" i="16"/>
  <c r="AE93" i="16"/>
  <c r="AE92" i="16"/>
  <c r="AE102" i="16"/>
  <c r="AE101" i="16"/>
  <c r="AE100" i="16"/>
  <c r="AQ86" i="16"/>
  <c r="AQ96" i="16"/>
  <c r="AQ95" i="16"/>
  <c r="AQ94" i="16"/>
  <c r="AI54" i="16"/>
  <c r="U103" i="16"/>
  <c r="U106" i="16"/>
  <c r="U105" i="16"/>
  <c r="U108" i="16"/>
  <c r="U104" i="16"/>
  <c r="U107" i="16"/>
  <c r="AO99" i="16"/>
  <c r="AO87" i="16"/>
  <c r="AO91" i="16"/>
  <c r="AO97" i="16"/>
  <c r="AO98" i="16"/>
  <c r="AO90" i="16"/>
  <c r="AF91" i="16"/>
  <c r="AF90" i="16"/>
  <c r="AF87" i="16"/>
  <c r="AF99" i="16"/>
  <c r="AF98" i="16"/>
  <c r="AF97" i="16"/>
  <c r="N35" i="16"/>
  <c r="O25" i="16"/>
  <c r="AF102" i="16"/>
  <c r="AF92" i="16"/>
  <c r="AF93" i="16"/>
  <c r="AF101" i="16"/>
  <c r="AF100" i="16"/>
  <c r="K96" i="16"/>
  <c r="K95" i="16"/>
  <c r="K86" i="16"/>
  <c r="K94" i="16"/>
  <c r="G54" i="16"/>
  <c r="W54" i="16"/>
  <c r="V105" i="16"/>
  <c r="V108" i="16"/>
  <c r="V104" i="16"/>
  <c r="V107" i="16"/>
  <c r="V103" i="16"/>
  <c r="V106" i="16"/>
  <c r="X22" i="16"/>
  <c r="AR16" i="16"/>
  <c r="AS80" i="16"/>
  <c r="J99" i="16"/>
  <c r="J87" i="16"/>
  <c r="J90" i="16"/>
  <c r="J97" i="16"/>
  <c r="J91" i="16"/>
  <c r="J98" i="16"/>
  <c r="J63" i="16"/>
  <c r="AP35" i="16"/>
  <c r="AE31" i="16"/>
  <c r="F99" i="16"/>
  <c r="V79" i="16"/>
  <c r="V109" i="16"/>
  <c r="AH100" i="16"/>
  <c r="AH102" i="16"/>
  <c r="AH92" i="16"/>
  <c r="AH101" i="16"/>
  <c r="AH93" i="16"/>
  <c r="AR86" i="16"/>
  <c r="AR96" i="16"/>
  <c r="AR95" i="16"/>
  <c r="AR94" i="16"/>
  <c r="W104" i="16"/>
  <c r="W107" i="16"/>
  <c r="W103" i="16"/>
  <c r="W106" i="16"/>
  <c r="W105" i="16"/>
  <c r="W108" i="16"/>
  <c r="Y22" i="16"/>
  <c r="AF64" i="16"/>
  <c r="AP97" i="16"/>
  <c r="AP91" i="16"/>
  <c r="AP99" i="16"/>
  <c r="AP98" i="16"/>
  <c r="AP90" i="16"/>
  <c r="AP87" i="16"/>
  <c r="AH99" i="16"/>
  <c r="AH98" i="16"/>
  <c r="AH87" i="16"/>
  <c r="AH91" i="16"/>
  <c r="AH97" i="16"/>
  <c r="AH90" i="16"/>
  <c r="AE32" i="16"/>
  <c r="W79" i="16"/>
  <c r="W109" i="16"/>
  <c r="L95" i="16"/>
  <c r="L96" i="16"/>
  <c r="L86" i="16"/>
  <c r="L94" i="16"/>
  <c r="X103" i="16"/>
  <c r="X106" i="16"/>
  <c r="X105" i="16"/>
  <c r="X108" i="16"/>
  <c r="X104" i="16"/>
  <c r="X107" i="16"/>
  <c r="U80" i="16"/>
  <c r="AD80" i="16"/>
  <c r="L97" i="16"/>
  <c r="L91" i="16"/>
  <c r="L90" i="16"/>
  <c r="L99" i="16"/>
  <c r="L87" i="16"/>
  <c r="L98" i="16"/>
  <c r="G97" i="16"/>
  <c r="G98" i="16"/>
  <c r="G91" i="16"/>
  <c r="G90" i="16"/>
  <c r="G99" i="16"/>
  <c r="G87" i="16"/>
  <c r="AU35" i="16"/>
  <c r="AF32" i="16"/>
  <c r="V17" i="16"/>
  <c r="AU160" i="16"/>
  <c r="AU45" i="16"/>
  <c r="AU44" i="16"/>
  <c r="Q149" i="16"/>
  <c r="Q24" i="16"/>
  <c r="Q145" i="16"/>
  <c r="AF79" i="16"/>
  <c r="AF109" i="16"/>
  <c r="AT96" i="16"/>
  <c r="AT95" i="16"/>
  <c r="AT86" i="16"/>
  <c r="AT94" i="16"/>
  <c r="AS16" i="16"/>
  <c r="AH80" i="16"/>
  <c r="AL52" i="16"/>
  <c r="AQ97" i="16"/>
  <c r="AQ99" i="16"/>
  <c r="AQ91" i="16"/>
  <c r="AQ98" i="16"/>
  <c r="AQ90" i="16"/>
  <c r="AQ87" i="16"/>
  <c r="AI87" i="16"/>
  <c r="AI98" i="16"/>
  <c r="AI99" i="16"/>
  <c r="AI91" i="16"/>
  <c r="AI97" i="16"/>
  <c r="AI90" i="16"/>
  <c r="AQ63" i="16"/>
  <c r="V22" i="16"/>
  <c r="G31" i="16"/>
  <c r="Q25" i="16"/>
  <c r="W149" i="16"/>
  <c r="W24" i="16"/>
  <c r="W145" i="16"/>
  <c r="AJ101" i="16"/>
  <c r="AJ92" i="16"/>
  <c r="AJ100" i="16"/>
  <c r="AJ102" i="16"/>
  <c r="AJ93" i="16"/>
  <c r="Z105" i="16"/>
  <c r="Z108" i="16"/>
  <c r="Z104" i="16"/>
  <c r="Z107" i="16"/>
  <c r="Z103" i="16"/>
  <c r="Z106" i="16"/>
  <c r="M90" i="16"/>
  <c r="M99" i="16"/>
  <c r="M87" i="16"/>
  <c r="M98" i="16"/>
  <c r="M97" i="16"/>
  <c r="M91" i="16"/>
  <c r="K99" i="16"/>
  <c r="K90" i="16"/>
  <c r="K87" i="16"/>
  <c r="K98" i="16"/>
  <c r="K97" i="16"/>
  <c r="K91" i="16"/>
  <c r="Q34" i="16"/>
  <c r="X17" i="16"/>
  <c r="AL17" i="16"/>
  <c r="R25" i="16"/>
  <c r="S79" i="16"/>
  <c r="S109" i="16"/>
  <c r="AP148" i="16"/>
  <c r="AP28" i="16"/>
  <c r="AP27" i="16"/>
  <c r="K35" i="16"/>
  <c r="AL101" i="16"/>
  <c r="AL100" i="16"/>
  <c r="AL92" i="16"/>
  <c r="AL102" i="16"/>
  <c r="AL93" i="16"/>
  <c r="AA105" i="16"/>
  <c r="AA108" i="16"/>
  <c r="AA103" i="16"/>
  <c r="AA106" i="16"/>
  <c r="AA104" i="16"/>
  <c r="AA107" i="16"/>
  <c r="Y80" i="16"/>
  <c r="AA34" i="16"/>
  <c r="H31" i="16"/>
  <c r="Y149" i="16"/>
  <c r="Y24" i="16"/>
  <c r="Y145" i="16"/>
  <c r="W136" i="16"/>
  <c r="W31" i="16"/>
  <c r="M148" i="16"/>
  <c r="M28" i="16"/>
  <c r="M27" i="16"/>
  <c r="AU148" i="16"/>
  <c r="AU28" i="16"/>
  <c r="AU27" i="16"/>
  <c r="AH149" i="16"/>
  <c r="AH24" i="16"/>
  <c r="AH145" i="16"/>
  <c r="AD145" i="16"/>
  <c r="AD149" i="16"/>
  <c r="AD24" i="16"/>
  <c r="AI102" i="16"/>
  <c r="AI92" i="16"/>
  <c r="AI101" i="16"/>
  <c r="AI100" i="16"/>
  <c r="AI93" i="16"/>
  <c r="X79" i="16"/>
  <c r="X109" i="16"/>
  <c r="Y105" i="16"/>
  <c r="Y108" i="16"/>
  <c r="Y103" i="16"/>
  <c r="Y106" i="16"/>
  <c r="Y104" i="16"/>
  <c r="Y107" i="16"/>
  <c r="Z145" i="16"/>
  <c r="Z149" i="16"/>
  <c r="Z24" i="16"/>
  <c r="AH79" i="16"/>
  <c r="AH109" i="16"/>
  <c r="AK102" i="16"/>
  <c r="AK93" i="16"/>
  <c r="AK92" i="16"/>
  <c r="AK101" i="16"/>
  <c r="AK100" i="16"/>
  <c r="M96" i="16"/>
  <c r="M86" i="16"/>
  <c r="M95" i="16"/>
  <c r="M94" i="16"/>
  <c r="AL36" i="16"/>
  <c r="AI79" i="16"/>
  <c r="AI109" i="16"/>
  <c r="AU95" i="16"/>
  <c r="AU86" i="16"/>
  <c r="AU96" i="16"/>
  <c r="AU94" i="16"/>
  <c r="AB80" i="16"/>
  <c r="AR99" i="16"/>
  <c r="AR87" i="16"/>
  <c r="AR91" i="16"/>
  <c r="AR98" i="16"/>
  <c r="AR97" i="16"/>
  <c r="AR90" i="16"/>
  <c r="AM99" i="16"/>
  <c r="AM98" i="16"/>
  <c r="AM87" i="16"/>
  <c r="AM91" i="16"/>
  <c r="AM97" i="16"/>
  <c r="AM90" i="16"/>
  <c r="AR149" i="16"/>
  <c r="AR24" i="16"/>
  <c r="AR145" i="16"/>
  <c r="P79" i="16"/>
  <c r="P109" i="16"/>
  <c r="X94" i="16"/>
  <c r="X96" i="16"/>
  <c r="X86" i="16"/>
  <c r="X95" i="16"/>
  <c r="N94" i="16"/>
  <c r="N96" i="16"/>
  <c r="N86" i="16"/>
  <c r="N95" i="16"/>
  <c r="AB103" i="16"/>
  <c r="AB106" i="16"/>
  <c r="AB105" i="16"/>
  <c r="AB108" i="16"/>
  <c r="AB104" i="16"/>
  <c r="AB107" i="16"/>
  <c r="AM36" i="16"/>
  <c r="Z80" i="16"/>
  <c r="N97" i="16"/>
  <c r="N87" i="16"/>
  <c r="N90" i="16"/>
  <c r="N99" i="16"/>
  <c r="N98" i="16"/>
  <c r="N91" i="16"/>
  <c r="AB34" i="16"/>
  <c r="AM100" i="16"/>
  <c r="AM92" i="16"/>
  <c r="AM101" i="16"/>
  <c r="AM102" i="16"/>
  <c r="AM93" i="16"/>
  <c r="Y95" i="16"/>
  <c r="Y86" i="16"/>
  <c r="Y94" i="16"/>
  <c r="Y96" i="16"/>
  <c r="O86" i="16"/>
  <c r="O95" i="16"/>
  <c r="O94" i="16"/>
  <c r="O96" i="16"/>
  <c r="AS54" i="16"/>
  <c r="AI103" i="16"/>
  <c r="AI106" i="16"/>
  <c r="AI104" i="16"/>
  <c r="AI107" i="16"/>
  <c r="AI105" i="16"/>
  <c r="AI108" i="16"/>
  <c r="AC105" i="16"/>
  <c r="AC108" i="16"/>
  <c r="AC104" i="16"/>
  <c r="AC107" i="16"/>
  <c r="AC103" i="16"/>
  <c r="AC106" i="16"/>
  <c r="G36" i="16"/>
  <c r="AA80" i="16"/>
  <c r="Q65" i="16"/>
  <c r="AS87" i="16"/>
  <c r="AS91" i="16"/>
  <c r="AS99" i="16"/>
  <c r="AS98" i="16"/>
  <c r="AS97" i="16"/>
  <c r="AS90" i="16"/>
  <c r="L25" i="16"/>
  <c r="T53" i="16"/>
  <c r="G101" i="16"/>
  <c r="G93" i="16"/>
  <c r="G100" i="16"/>
  <c r="G102" i="16"/>
  <c r="G92" i="16"/>
  <c r="Z96" i="16"/>
  <c r="Z86" i="16"/>
  <c r="Z95" i="16"/>
  <c r="Z94" i="16"/>
  <c r="P96" i="16"/>
  <c r="P95" i="16"/>
  <c r="P86" i="16"/>
  <c r="P94" i="16"/>
  <c r="AJ105" i="16"/>
  <c r="AJ108" i="16"/>
  <c r="AJ104" i="16"/>
  <c r="AJ107" i="16"/>
  <c r="AJ103" i="16"/>
  <c r="AJ106" i="16"/>
  <c r="AD105" i="16"/>
  <c r="AD108" i="16"/>
  <c r="AD103" i="16"/>
  <c r="AD106" i="16"/>
  <c r="AD104" i="16"/>
  <c r="AD107" i="16"/>
  <c r="AG36" i="16"/>
  <c r="AF85" i="16"/>
  <c r="O99" i="16"/>
  <c r="O87" i="16"/>
  <c r="O90" i="16"/>
  <c r="O98" i="16"/>
  <c r="O97" i="16"/>
  <c r="O91" i="16"/>
  <c r="AD34" i="16"/>
  <c r="AQ31" i="16"/>
  <c r="V25" i="16"/>
  <c r="AN92" i="16"/>
  <c r="AN101" i="16"/>
  <c r="AN102" i="16"/>
  <c r="AN100" i="16"/>
  <c r="AN93" i="16"/>
  <c r="AA96" i="16"/>
  <c r="AA94" i="16"/>
  <c r="AA86" i="16"/>
  <c r="AA95" i="16"/>
  <c r="R95" i="16"/>
  <c r="R94" i="16"/>
  <c r="R96" i="16"/>
  <c r="R86" i="16"/>
  <c r="AT54" i="16"/>
  <c r="AK104" i="16"/>
  <c r="AK107" i="16"/>
  <c r="AK105" i="16"/>
  <c r="AK108" i="16"/>
  <c r="AK103" i="16"/>
  <c r="AK106" i="16"/>
  <c r="AE105" i="16"/>
  <c r="AE108" i="16"/>
  <c r="AE103" i="16"/>
  <c r="AE106" i="16"/>
  <c r="AE104" i="16"/>
  <c r="AE107" i="16"/>
  <c r="AH22" i="16"/>
  <c r="AF80" i="16"/>
  <c r="U65" i="16"/>
  <c r="AT87" i="16"/>
  <c r="AT91" i="16"/>
  <c r="AT99" i="16"/>
  <c r="AT98" i="16"/>
  <c r="AT97" i="16"/>
  <c r="AT90" i="16"/>
  <c r="P149" i="16"/>
  <c r="P24" i="16"/>
  <c r="P145" i="16"/>
  <c r="AB96" i="16"/>
  <c r="AB86" i="16"/>
  <c r="AB95" i="16"/>
  <c r="AB94" i="16"/>
  <c r="S95" i="16"/>
  <c r="S94" i="16"/>
  <c r="S96" i="16"/>
  <c r="S86" i="16"/>
  <c r="L54" i="16"/>
  <c r="AL104" i="16"/>
  <c r="AL107" i="16"/>
  <c r="AL105" i="16"/>
  <c r="AL108" i="16"/>
  <c r="AL103" i="16"/>
  <c r="AL106" i="16"/>
  <c r="AF103" i="16"/>
  <c r="AF106" i="16"/>
  <c r="AF105" i="16"/>
  <c r="AF108" i="16"/>
  <c r="AF104" i="16"/>
  <c r="AF107" i="16"/>
  <c r="AI22" i="16"/>
  <c r="AO36" i="16"/>
  <c r="P87" i="16"/>
  <c r="P99" i="16"/>
  <c r="P91" i="16"/>
  <c r="P90" i="16"/>
  <c r="P98" i="16"/>
  <c r="P97" i="16"/>
  <c r="AG35" i="16"/>
  <c r="G32" i="16"/>
  <c r="X25" i="16"/>
  <c r="J148" i="16"/>
  <c r="J28" i="16"/>
  <c r="J27" i="16"/>
  <c r="H100" i="16"/>
  <c r="H93" i="16"/>
  <c r="H102" i="16"/>
  <c r="H101" i="16"/>
  <c r="H92" i="16"/>
  <c r="AC145" i="16"/>
  <c r="AC149" i="16"/>
  <c r="AC24" i="16"/>
  <c r="K148" i="16"/>
  <c r="K28" i="16"/>
  <c r="K27" i="16"/>
  <c r="AO148" i="16"/>
  <c r="AO28" i="16"/>
  <c r="AO27" i="16"/>
  <c r="L101" i="16"/>
  <c r="L93" i="16"/>
  <c r="L100" i="16"/>
  <c r="L92" i="16"/>
  <c r="L102" i="16"/>
  <c r="AO101" i="16"/>
  <c r="AO102" i="16"/>
  <c r="AO100" i="16"/>
  <c r="AO93" i="16"/>
  <c r="AO92" i="16"/>
  <c r="AE96" i="16"/>
  <c r="AE94" i="16"/>
  <c r="AE86" i="16"/>
  <c r="AE95" i="16"/>
  <c r="T95" i="16"/>
  <c r="T94" i="16"/>
  <c r="T96" i="16"/>
  <c r="T86" i="16"/>
  <c r="AN104" i="16"/>
  <c r="AN107" i="16"/>
  <c r="AN103" i="16"/>
  <c r="AN106" i="16"/>
  <c r="AN105" i="16"/>
  <c r="AN108" i="16"/>
  <c r="AG103" i="16"/>
  <c r="AG106" i="16"/>
  <c r="AG105" i="16"/>
  <c r="AG108" i="16"/>
  <c r="AG104" i="16"/>
  <c r="AG107" i="16"/>
  <c r="AI80" i="16"/>
  <c r="AU99" i="16"/>
  <c r="AU97" i="16"/>
  <c r="AU91" i="16"/>
  <c r="AU98" i="16"/>
  <c r="AU90" i="16"/>
  <c r="AU87" i="16"/>
  <c r="AH34" i="16"/>
  <c r="X34" i="16"/>
  <c r="Y25" i="16"/>
  <c r="Y53" i="16"/>
  <c r="M101" i="16"/>
  <c r="M93" i="16"/>
  <c r="M92" i="16"/>
  <c r="M102" i="16"/>
  <c r="M100" i="16"/>
  <c r="I93" i="16"/>
  <c r="I102" i="16"/>
  <c r="I101" i="16"/>
  <c r="I92" i="16"/>
  <c r="I100" i="16"/>
  <c r="AF94" i="16"/>
  <c r="AF96" i="16"/>
  <c r="AF86" i="16"/>
  <c r="AF95" i="16"/>
  <c r="U95" i="16"/>
  <c r="U94" i="16"/>
  <c r="U96" i="16"/>
  <c r="U86" i="16"/>
  <c r="G103" i="16"/>
  <c r="G106" i="16"/>
  <c r="G105" i="16"/>
  <c r="G108" i="16"/>
  <c r="G104" i="16"/>
  <c r="G107" i="16"/>
  <c r="N104" i="16"/>
  <c r="N107" i="16"/>
  <c r="N105" i="16"/>
  <c r="N108" i="16"/>
  <c r="N103" i="16"/>
  <c r="N106" i="16"/>
  <c r="AP36" i="16"/>
  <c r="Q98" i="16"/>
  <c r="Q91" i="16"/>
  <c r="Q97" i="16"/>
  <c r="Q99" i="16"/>
  <c r="Q87" i="16"/>
  <c r="Q90" i="16"/>
  <c r="AI34" i="16"/>
  <c r="H32" i="16"/>
  <c r="AU101" i="16"/>
  <c r="AU93" i="16"/>
  <c r="AU102" i="16"/>
  <c r="AU92" i="16"/>
  <c r="AU100" i="16"/>
  <c r="AP101" i="16"/>
  <c r="AP93" i="16"/>
  <c r="AP100" i="16"/>
  <c r="AP102" i="16"/>
  <c r="AP92" i="16"/>
  <c r="AG86" i="16"/>
  <c r="AG96" i="16"/>
  <c r="AG95" i="16"/>
  <c r="AG94" i="16"/>
  <c r="W94" i="16"/>
  <c r="W96" i="16"/>
  <c r="W86" i="16"/>
  <c r="W95" i="16"/>
  <c r="AO104" i="16"/>
  <c r="AO107" i="16"/>
  <c r="AO103" i="16"/>
  <c r="AO106" i="16"/>
  <c r="AO105" i="16"/>
  <c r="AO108" i="16"/>
  <c r="AR104" i="16"/>
  <c r="AR107" i="16"/>
  <c r="AR103" i="16"/>
  <c r="AR106" i="16"/>
  <c r="AR105" i="16"/>
  <c r="AR108" i="16"/>
  <c r="J36" i="16"/>
  <c r="AD64" i="16"/>
  <c r="R97" i="16"/>
  <c r="R99" i="16"/>
  <c r="R98" i="16"/>
  <c r="R87" i="16"/>
  <c r="R91" i="16"/>
  <c r="R90" i="16"/>
  <c r="AK35" i="16"/>
  <c r="AQ32" i="16"/>
  <c r="M31" i="16"/>
  <c r="P101" i="16"/>
  <c r="P93" i="16"/>
  <c r="P92" i="16"/>
  <c r="P102" i="16"/>
  <c r="P100" i="16"/>
  <c r="J102" i="16"/>
  <c r="J93" i="16"/>
  <c r="J101" i="16"/>
  <c r="J92" i="16"/>
  <c r="J100" i="16"/>
  <c r="AI86" i="16"/>
  <c r="AI94" i="16"/>
  <c r="AI96" i="16"/>
  <c r="AI95" i="16"/>
  <c r="AC86" i="16"/>
  <c r="AC96" i="16"/>
  <c r="AC95" i="16"/>
  <c r="AC94" i="16"/>
  <c r="P54" i="16"/>
  <c r="H104" i="16"/>
  <c r="H107" i="16"/>
  <c r="H105" i="16"/>
  <c r="H108" i="16"/>
  <c r="H103" i="16"/>
  <c r="H106" i="16"/>
  <c r="O105" i="16"/>
  <c r="O108" i="16"/>
  <c r="O104" i="16"/>
  <c r="O107" i="16"/>
  <c r="O103" i="16"/>
  <c r="O106" i="16"/>
  <c r="G22" i="16"/>
  <c r="S99" i="16"/>
  <c r="S97" i="16"/>
  <c r="S98" i="16"/>
  <c r="S87" i="16"/>
  <c r="S91" i="16"/>
  <c r="S90" i="16"/>
  <c r="AL35" i="16"/>
  <c r="J79" i="16"/>
  <c r="J109" i="16"/>
  <c r="Q93" i="16"/>
  <c r="Q92" i="16"/>
  <c r="Q102" i="16"/>
  <c r="Q101" i="16"/>
  <c r="Q100" i="16"/>
  <c r="AQ92" i="16"/>
  <c r="AQ100" i="16"/>
  <c r="AQ101" i="16"/>
  <c r="AQ102" i="16"/>
  <c r="AQ93" i="16"/>
  <c r="AJ96" i="16"/>
  <c r="AJ94" i="16"/>
  <c r="AJ86" i="16"/>
  <c r="AJ95" i="16"/>
  <c r="AD86" i="16"/>
  <c r="AD96" i="16"/>
  <c r="AD95" i="16"/>
  <c r="AD94" i="16"/>
  <c r="AP103" i="16"/>
  <c r="AP106" i="16"/>
  <c r="AP104" i="16"/>
  <c r="AP107" i="16"/>
  <c r="AP105" i="16"/>
  <c r="AP108" i="16"/>
  <c r="AS104" i="16"/>
  <c r="AS107" i="16"/>
  <c r="AS103" i="16"/>
  <c r="AS106" i="16"/>
  <c r="AS105" i="16"/>
  <c r="AS108" i="16"/>
  <c r="K36" i="16"/>
  <c r="R65" i="16"/>
  <c r="T90" i="16"/>
  <c r="T87" i="16"/>
  <c r="T99" i="16"/>
  <c r="T98" i="16"/>
  <c r="T91" i="16"/>
  <c r="T97" i="16"/>
  <c r="M32" i="16"/>
  <c r="G17" i="16"/>
  <c r="H145" i="16"/>
  <c r="H149" i="16"/>
  <c r="H24" i="16"/>
  <c r="V145" i="16"/>
  <c r="V149" i="16"/>
  <c r="V24" i="16"/>
  <c r="R93" i="16"/>
  <c r="R92" i="16"/>
  <c r="R102" i="16"/>
  <c r="R101" i="16"/>
  <c r="R100" i="16"/>
  <c r="K100" i="16"/>
  <c r="K102" i="16"/>
  <c r="K93" i="16"/>
  <c r="K101" i="16"/>
  <c r="K92" i="16"/>
  <c r="AK94" i="16"/>
  <c r="AK95" i="16"/>
  <c r="AK96" i="16"/>
  <c r="AK86" i="16"/>
  <c r="AH96" i="16"/>
  <c r="AH86" i="16"/>
  <c r="AH95" i="16"/>
  <c r="AH94" i="16"/>
  <c r="I104" i="16"/>
  <c r="I107" i="16"/>
  <c r="I105" i="16"/>
  <c r="I108" i="16"/>
  <c r="I103" i="16"/>
  <c r="I106" i="16"/>
  <c r="S103" i="16"/>
  <c r="S106" i="16"/>
  <c r="S104" i="16"/>
  <c r="S107" i="16"/>
  <c r="S105" i="16"/>
  <c r="S108" i="16"/>
  <c r="U87" i="16"/>
  <c r="U90" i="16"/>
  <c r="U91" i="16"/>
  <c r="U99" i="16"/>
  <c r="U98" i="16"/>
  <c r="U97" i="16"/>
  <c r="T92" i="16"/>
  <c r="T102" i="16"/>
  <c r="T101" i="16"/>
  <c r="T100" i="16"/>
  <c r="T93" i="16"/>
  <c r="AT101" i="16"/>
  <c r="AT102" i="16"/>
  <c r="AT93" i="16"/>
  <c r="AT100" i="16"/>
  <c r="AT92" i="16"/>
  <c r="AL86" i="16"/>
  <c r="AL96" i="16"/>
  <c r="AL95" i="16"/>
  <c r="AL94" i="16"/>
  <c r="Q95" i="16"/>
  <c r="Q94" i="16"/>
  <c r="Q96" i="16"/>
  <c r="Q86" i="16"/>
  <c r="AQ103" i="16"/>
  <c r="AQ106" i="16"/>
  <c r="AQ105" i="16"/>
  <c r="AQ108" i="16"/>
  <c r="AQ104" i="16"/>
  <c r="AQ107" i="16"/>
  <c r="V97" i="16"/>
  <c r="V99" i="16"/>
  <c r="V98" i="16"/>
  <c r="V87" i="16"/>
  <c r="V91" i="16"/>
  <c r="V90" i="16"/>
  <c r="G35" i="16"/>
  <c r="U93" i="16"/>
  <c r="U92" i="16"/>
  <c r="U102" i="16"/>
  <c r="U101" i="16"/>
  <c r="U100" i="16"/>
  <c r="N102" i="16"/>
  <c r="N93" i="16"/>
  <c r="N92" i="16"/>
  <c r="N101" i="16"/>
  <c r="N100" i="16"/>
  <c r="AS86" i="16"/>
  <c r="AS96" i="16"/>
  <c r="AS95" i="16"/>
  <c r="AS94" i="16"/>
  <c r="J103" i="16"/>
  <c r="J106" i="16"/>
  <c r="J104" i="16"/>
  <c r="J107" i="16"/>
  <c r="J105" i="16"/>
  <c r="J108" i="16"/>
  <c r="AH105" i="16"/>
  <c r="AH108" i="16"/>
  <c r="AH103" i="16"/>
  <c r="AH106" i="16"/>
  <c r="AH104" i="16"/>
  <c r="AH107" i="16"/>
  <c r="W98" i="16"/>
  <c r="W97" i="16"/>
  <c r="W99" i="16"/>
  <c r="W87" i="16"/>
  <c r="W91" i="16"/>
  <c r="W90" i="16"/>
  <c r="AO35" i="16"/>
  <c r="N25" i="16"/>
  <c r="AJ146" i="16"/>
  <c r="AJ35" i="16"/>
  <c r="R146" i="16"/>
  <c r="R35" i="16"/>
  <c r="AE146" i="16"/>
  <c r="AE35" i="16"/>
  <c r="AQ146" i="16"/>
  <c r="AQ35" i="16"/>
  <c r="X146" i="16"/>
  <c r="X35" i="16"/>
  <c r="P146" i="16"/>
  <c r="P35" i="16"/>
  <c r="AR146" i="16"/>
  <c r="AR35" i="16"/>
  <c r="H146" i="16"/>
  <c r="H35" i="16"/>
  <c r="Z146" i="16"/>
  <c r="Z35" i="16"/>
  <c r="Q146" i="16"/>
  <c r="Q35" i="16"/>
  <c r="AI146" i="16"/>
  <c r="AI35" i="16"/>
  <c r="W146" i="16"/>
  <c r="W35" i="16"/>
  <c r="AM24" i="17"/>
  <c r="AL7" i="17"/>
  <c r="V146" i="16"/>
  <c r="V35" i="16"/>
  <c r="AO6" i="17"/>
  <c r="AP11" i="17"/>
  <c r="AD146" i="16"/>
  <c r="AD35" i="16"/>
  <c r="AH146" i="16"/>
  <c r="AH35" i="16"/>
  <c r="AS146" i="16"/>
  <c r="AS35" i="16"/>
  <c r="AB137" i="16"/>
  <c r="AB33" i="16"/>
  <c r="AB32" i="16"/>
  <c r="AA146" i="16"/>
  <c r="AA35" i="16"/>
  <c r="AC146" i="16"/>
  <c r="AC35" i="16"/>
  <c r="W137" i="16"/>
  <c r="W33" i="16"/>
  <c r="W32" i="16"/>
  <c r="Y146" i="16"/>
  <c r="Y35" i="16"/>
  <c r="AB146" i="16"/>
  <c r="AB35" i="16"/>
  <c r="AQ147" i="16"/>
  <c r="AQ36" i="16"/>
  <c r="AE147" i="16"/>
  <c r="AE36" i="16"/>
  <c r="R147" i="16"/>
  <c r="R36" i="16"/>
  <c r="AJ147" i="16"/>
  <c r="AJ36" i="16"/>
  <c r="AH147" i="16"/>
  <c r="AH36" i="16"/>
  <c r="W147" i="16"/>
  <c r="W36" i="16"/>
  <c r="AI147" i="16"/>
  <c r="AI36" i="16"/>
  <c r="Q147" i="16"/>
  <c r="Q36" i="16"/>
  <c r="V147" i="16"/>
  <c r="V36" i="16"/>
  <c r="Z147" i="16"/>
  <c r="Z36" i="16"/>
  <c r="AS147" i="16"/>
  <c r="AS36" i="16"/>
  <c r="AD147" i="16"/>
  <c r="AD36" i="16"/>
  <c r="AN24" i="17"/>
  <c r="AM7" i="17"/>
  <c r="AB147" i="16"/>
  <c r="AB36" i="16"/>
  <c r="Y147" i="16"/>
  <c r="Y36" i="16"/>
  <c r="AP6" i="17"/>
  <c r="AQ11" i="17"/>
  <c r="H147" i="16"/>
  <c r="H36" i="16"/>
  <c r="AC147" i="16"/>
  <c r="AC36" i="16"/>
  <c r="AR147" i="16"/>
  <c r="AR36" i="16"/>
  <c r="AA147" i="16"/>
  <c r="AA36" i="16"/>
  <c r="P147" i="16"/>
  <c r="P36" i="16"/>
  <c r="X147" i="16"/>
  <c r="X36" i="16"/>
  <c r="AJ148" i="16"/>
  <c r="AJ28" i="16"/>
  <c r="AJ27" i="16"/>
  <c r="R148" i="16"/>
  <c r="R28" i="16"/>
  <c r="R27" i="16"/>
  <c r="AE148" i="16"/>
  <c r="AE28" i="16"/>
  <c r="AE27" i="16"/>
  <c r="AQ148" i="16"/>
  <c r="AQ28" i="16"/>
  <c r="AQ27" i="16"/>
  <c r="AQ6" i="17"/>
  <c r="AR11" i="17"/>
  <c r="AB148" i="16"/>
  <c r="AB28" i="16"/>
  <c r="AB27" i="16"/>
  <c r="AD148" i="16"/>
  <c r="AD28" i="16"/>
  <c r="AD27" i="16"/>
  <c r="AC148" i="16"/>
  <c r="AC28" i="16"/>
  <c r="AC27" i="16"/>
  <c r="Y148" i="16"/>
  <c r="Y28" i="16"/>
  <c r="Y27" i="16"/>
  <c r="AS148" i="16"/>
  <c r="AS28" i="16"/>
  <c r="AS27" i="16"/>
  <c r="Z148" i="16"/>
  <c r="Z28" i="16"/>
  <c r="Z27" i="16"/>
  <c r="V148" i="16"/>
  <c r="V28" i="16"/>
  <c r="V27" i="16"/>
  <c r="X148" i="16"/>
  <c r="X28" i="16"/>
  <c r="X27" i="16"/>
  <c r="Q148" i="16"/>
  <c r="Q28" i="16"/>
  <c r="Q27" i="16"/>
  <c r="P148" i="16"/>
  <c r="P28" i="16"/>
  <c r="P27" i="16"/>
  <c r="AI148" i="16"/>
  <c r="AI28" i="16"/>
  <c r="AI27" i="16"/>
  <c r="H148" i="16"/>
  <c r="H28" i="16"/>
  <c r="H27" i="16"/>
  <c r="AA148" i="16"/>
  <c r="AA28" i="16"/>
  <c r="AA27" i="16"/>
  <c r="W148" i="16"/>
  <c r="W28" i="16"/>
  <c r="W27" i="16"/>
  <c r="AN7" i="17"/>
  <c r="AO24" i="17"/>
  <c r="AR148" i="16"/>
  <c r="AR28" i="16"/>
  <c r="AR27" i="16"/>
  <c r="AH148" i="16"/>
  <c r="AH28" i="16"/>
  <c r="AH27" i="16"/>
  <c r="AO7" i="17"/>
  <c r="AP24" i="17"/>
  <c r="AS11" i="17"/>
  <c r="AS6" i="17"/>
  <c r="AR6" i="17"/>
  <c r="AP7" i="17"/>
  <c r="AQ24" i="17"/>
  <c r="AQ7" i="17"/>
  <c r="AR24" i="17"/>
  <c r="AR7" i="17"/>
  <c r="AS24" i="17"/>
  <c r="AS7" i="1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Rikke Næraa</author>
    <author>Olexandr Balyk</author>
    <author>Kristoffer Steen Andersen</author>
    <author>Jacopo Tattini</author>
    <author>Christian Bang</author>
    <author>János Hethey</author>
  </authors>
  <commentList>
    <comment ref="G5" authorId="0" shapeId="0" xr:uid="{67858D96-B3FA-4940-A5EE-2491CECC9C02}">
      <text>
        <r>
          <rPr>
            <b/>
            <sz val="9"/>
            <color indexed="81"/>
            <rFont val="Tahoma"/>
            <family val="2"/>
          </rPr>
          <t>Rikke Næraa:</t>
        </r>
        <r>
          <rPr>
            <sz val="9"/>
            <color indexed="81"/>
            <rFont val="Tahoma"/>
            <family val="2"/>
          </rPr>
          <t xml:space="preserve">
RAMSES data for 2010 ( from BF2012)
</t>
        </r>
      </text>
    </comment>
    <comment ref="G9" authorId="1" shapeId="0" xr:uid="{57832673-358C-4BEE-A458-F799CE33DF94}">
      <text>
        <r>
          <rPr>
            <b/>
            <sz val="9"/>
            <color indexed="81"/>
            <rFont val="Tahoma"/>
            <family val="2"/>
          </rPr>
          <t>Olexandr Balyk:</t>
        </r>
        <r>
          <rPr>
            <sz val="9"/>
            <color indexed="81"/>
            <rFont val="Tahoma"/>
            <family val="2"/>
          </rPr>
          <t xml:space="preserve">
Same as in Ramses</t>
        </r>
      </text>
    </comment>
    <comment ref="H9" authorId="1" shapeId="0" xr:uid="{33F6947A-0873-4183-B968-059CB7ACA925}">
      <text>
        <r>
          <rPr>
            <b/>
            <sz val="9"/>
            <color indexed="81"/>
            <rFont val="Tahoma"/>
            <family val="2"/>
          </rPr>
          <t>Olexandr Balyk:</t>
        </r>
        <r>
          <rPr>
            <sz val="9"/>
            <color indexed="81"/>
            <rFont val="Tahoma"/>
            <family val="2"/>
          </rPr>
          <t xml:space="preserve">
Same as in Ramses</t>
        </r>
      </text>
    </comment>
    <comment ref="I9" authorId="1" shapeId="0" xr:uid="{39D3D760-D29F-4B03-8FA7-E0D4092982AD}">
      <text>
        <r>
          <rPr>
            <b/>
            <sz val="9"/>
            <color indexed="81"/>
            <rFont val="Tahoma"/>
            <family val="2"/>
          </rPr>
          <t>Olexandr Balyk:</t>
        </r>
        <r>
          <rPr>
            <sz val="9"/>
            <color indexed="81"/>
            <rFont val="Tahoma"/>
            <family val="2"/>
          </rPr>
          <t xml:space="preserve">
Same as in Ramses</t>
        </r>
      </text>
    </comment>
    <comment ref="J9" authorId="1" shapeId="0" xr:uid="{D0F60563-F140-47BB-B1DB-68D6EF364830}">
      <text>
        <r>
          <rPr>
            <b/>
            <sz val="9"/>
            <color indexed="81"/>
            <rFont val="Tahoma"/>
            <family val="2"/>
          </rPr>
          <t>Olexandr Balyk:</t>
        </r>
        <r>
          <rPr>
            <sz val="9"/>
            <color indexed="81"/>
            <rFont val="Tahoma"/>
            <family val="2"/>
          </rPr>
          <t xml:space="preserve">
Same as in Ramses</t>
        </r>
      </text>
    </comment>
    <comment ref="K9" authorId="1" shapeId="0" xr:uid="{36E2A7C5-63E6-4B44-9DC5-E824BC363CA6}">
      <text>
        <r>
          <rPr>
            <b/>
            <sz val="9"/>
            <color indexed="81"/>
            <rFont val="Tahoma"/>
            <family val="2"/>
          </rPr>
          <t>Olexandr Balyk:</t>
        </r>
        <r>
          <rPr>
            <sz val="9"/>
            <color indexed="81"/>
            <rFont val="Tahoma"/>
            <family val="2"/>
          </rPr>
          <t xml:space="preserve">
Same as in Ramses</t>
        </r>
      </text>
    </comment>
    <comment ref="L9" authorId="1" shapeId="0" xr:uid="{049306B0-E13D-479C-8192-1F6EF12AD562}">
      <text>
        <r>
          <rPr>
            <b/>
            <sz val="9"/>
            <color indexed="81"/>
            <rFont val="Tahoma"/>
            <family val="2"/>
          </rPr>
          <t>Olexandr Balyk:</t>
        </r>
        <r>
          <rPr>
            <sz val="9"/>
            <color indexed="81"/>
            <rFont val="Tahoma"/>
            <family val="2"/>
          </rPr>
          <t xml:space="preserve">
Same as in Ramses</t>
        </r>
      </text>
    </comment>
    <comment ref="M9" authorId="1" shapeId="0" xr:uid="{D1137EF7-E42C-4CF5-88C8-5710D772A056}">
      <text>
        <r>
          <rPr>
            <b/>
            <sz val="9"/>
            <color indexed="81"/>
            <rFont val="Tahoma"/>
            <family val="2"/>
          </rPr>
          <t>Olexandr Balyk:</t>
        </r>
        <r>
          <rPr>
            <sz val="9"/>
            <color indexed="81"/>
            <rFont val="Tahoma"/>
            <family val="2"/>
          </rPr>
          <t xml:space="preserve">
Same as in Ramses</t>
        </r>
      </text>
    </comment>
    <comment ref="N9" authorId="1" shapeId="0" xr:uid="{CCEEC3C3-3018-436A-9992-693DA2B79848}">
      <text>
        <r>
          <rPr>
            <b/>
            <sz val="9"/>
            <color indexed="81"/>
            <rFont val="Tahoma"/>
            <family val="2"/>
          </rPr>
          <t>Olexandr Balyk:</t>
        </r>
        <r>
          <rPr>
            <sz val="9"/>
            <color indexed="81"/>
            <rFont val="Tahoma"/>
            <family val="2"/>
          </rPr>
          <t xml:space="preserve">
Same as in Ramses</t>
        </r>
      </text>
    </comment>
    <comment ref="O9" authorId="1" shapeId="0" xr:uid="{41D33E02-4A4D-46FC-B2FB-686C5B24DA61}">
      <text>
        <r>
          <rPr>
            <b/>
            <sz val="9"/>
            <color indexed="81"/>
            <rFont val="Tahoma"/>
            <family val="2"/>
          </rPr>
          <t>Olexandr Balyk:</t>
        </r>
        <r>
          <rPr>
            <sz val="9"/>
            <color indexed="81"/>
            <rFont val="Tahoma"/>
            <family val="2"/>
          </rPr>
          <t xml:space="preserve">
Same as in Ramses</t>
        </r>
      </text>
    </comment>
    <comment ref="G13" authorId="2" shapeId="0" xr:uid="{FE51D4DB-761B-484D-8742-2A6632B06D24}">
      <text>
        <r>
          <rPr>
            <b/>
            <sz val="9"/>
            <color indexed="81"/>
            <rFont val="Tahoma"/>
            <family val="2"/>
          </rPr>
          <t>Kristoffer Steen Andersen:</t>
        </r>
        <r>
          <rPr>
            <sz val="9"/>
            <color indexed="81"/>
            <rFont val="Tahoma"/>
            <family val="2"/>
          </rPr>
          <t xml:space="preserve">
It is assumed that biogas is prices triple of natural gas!!</t>
        </r>
      </text>
    </comment>
    <comment ref="H13" authorId="2" shapeId="0" xr:uid="{AF0D1DA2-698A-4932-BF7F-DD732CD43522}">
      <text>
        <r>
          <rPr>
            <b/>
            <sz val="9"/>
            <color indexed="81"/>
            <rFont val="Tahoma"/>
            <family val="2"/>
          </rPr>
          <t>Kristoffer Steen Andersen:</t>
        </r>
        <r>
          <rPr>
            <sz val="9"/>
            <color indexed="81"/>
            <rFont val="Tahoma"/>
            <family val="2"/>
          </rPr>
          <t xml:space="preserve">
It is assumed that biogas is prices double of natural gas!!</t>
        </r>
      </text>
    </comment>
    <comment ref="I13" authorId="2" shapeId="0" xr:uid="{961E55D9-AE0A-4E9C-B288-000631B4F5CC}">
      <text>
        <r>
          <rPr>
            <b/>
            <sz val="9"/>
            <color indexed="81"/>
            <rFont val="Tahoma"/>
            <family val="2"/>
          </rPr>
          <t>Kristoffer Steen Andersen:</t>
        </r>
        <r>
          <rPr>
            <sz val="9"/>
            <color indexed="81"/>
            <rFont val="Tahoma"/>
            <family val="2"/>
          </rPr>
          <t xml:space="preserve">
It is assumed that biogas is prices double of natural gas!!</t>
        </r>
      </text>
    </comment>
    <comment ref="J13" authorId="2" shapeId="0" xr:uid="{E0B1DE50-8968-4009-8811-50032A5AB245}">
      <text>
        <r>
          <rPr>
            <b/>
            <sz val="9"/>
            <color indexed="81"/>
            <rFont val="Tahoma"/>
            <family val="2"/>
          </rPr>
          <t>Kristoffer Steen Andersen:</t>
        </r>
        <r>
          <rPr>
            <sz val="9"/>
            <color indexed="81"/>
            <rFont val="Tahoma"/>
            <family val="2"/>
          </rPr>
          <t xml:space="preserve">
It is assumed that biogas is prices double of natural gas!!</t>
        </r>
      </text>
    </comment>
    <comment ref="K13" authorId="2" shapeId="0" xr:uid="{0F4B8324-4BB1-4E6B-8CC8-C6BF3228BD65}">
      <text>
        <r>
          <rPr>
            <b/>
            <sz val="9"/>
            <color indexed="81"/>
            <rFont val="Tahoma"/>
            <family val="2"/>
          </rPr>
          <t>Kristoffer Steen Andersen:</t>
        </r>
        <r>
          <rPr>
            <sz val="9"/>
            <color indexed="81"/>
            <rFont val="Tahoma"/>
            <family val="2"/>
          </rPr>
          <t xml:space="preserve">
It is assumed that biogas is prices double of natural gas!!</t>
        </r>
      </text>
    </comment>
    <comment ref="L13" authorId="2" shapeId="0" xr:uid="{C5EF539D-0984-4CFD-8785-5FDF080E7BED}">
      <text>
        <r>
          <rPr>
            <b/>
            <sz val="9"/>
            <color indexed="81"/>
            <rFont val="Tahoma"/>
            <family val="2"/>
          </rPr>
          <t>Kristoffer Steen Andersen:</t>
        </r>
        <r>
          <rPr>
            <sz val="9"/>
            <color indexed="81"/>
            <rFont val="Tahoma"/>
            <family val="2"/>
          </rPr>
          <t xml:space="preserve">
It is assumed that biogas is prices double of natural gas!!</t>
        </r>
      </text>
    </comment>
    <comment ref="M13" authorId="2" shapeId="0" xr:uid="{D282D54B-51EC-4982-8A95-6A08A71BE9FB}">
      <text>
        <r>
          <rPr>
            <b/>
            <sz val="9"/>
            <color indexed="81"/>
            <rFont val="Tahoma"/>
            <family val="2"/>
          </rPr>
          <t>Kristoffer Steen Andersen:</t>
        </r>
        <r>
          <rPr>
            <sz val="9"/>
            <color indexed="81"/>
            <rFont val="Tahoma"/>
            <family val="2"/>
          </rPr>
          <t xml:space="preserve">
It is assumed that biogas is prices double of natural gas!!</t>
        </r>
      </text>
    </comment>
    <comment ref="N13" authorId="2" shapeId="0" xr:uid="{94F4AE4E-B8A9-45BB-A70E-DE7237ED10FE}">
      <text>
        <r>
          <rPr>
            <b/>
            <sz val="9"/>
            <color indexed="81"/>
            <rFont val="Tahoma"/>
            <family val="2"/>
          </rPr>
          <t>Kristoffer Steen Andersen:</t>
        </r>
        <r>
          <rPr>
            <sz val="9"/>
            <color indexed="81"/>
            <rFont val="Tahoma"/>
            <family val="2"/>
          </rPr>
          <t xml:space="preserve">
It is assumed that biogas is prices double of natural gas!!</t>
        </r>
      </text>
    </comment>
    <comment ref="O13" authorId="2" shapeId="0" xr:uid="{81F3A27D-5DD6-4040-A6E9-EC86AB4067B2}">
      <text>
        <r>
          <rPr>
            <b/>
            <sz val="9"/>
            <color indexed="81"/>
            <rFont val="Tahoma"/>
            <family val="2"/>
          </rPr>
          <t>Kristoffer Steen Andersen:</t>
        </r>
        <r>
          <rPr>
            <sz val="9"/>
            <color indexed="81"/>
            <rFont val="Tahoma"/>
            <family val="2"/>
          </rPr>
          <t xml:space="preserve">
It is assumed that biogas is prices double of natural gas!!</t>
        </r>
      </text>
    </comment>
    <comment ref="G24" authorId="2" shapeId="0" xr:uid="{AA2D63CC-C9BA-4B79-A8DA-5FC0BD7B090E}">
      <text>
        <r>
          <rPr>
            <b/>
            <sz val="9"/>
            <color indexed="81"/>
            <rFont val="Tahoma"/>
            <family val="2"/>
          </rPr>
          <t>Kristoffer Steen Andersen:</t>
        </r>
        <r>
          <rPr>
            <sz val="9"/>
            <color indexed="81"/>
            <rFont val="Tahoma"/>
            <family val="2"/>
          </rPr>
          <t xml:space="preserve">
It is assumed that LPG is prices double of natural gas!!</t>
        </r>
      </text>
    </comment>
    <comment ref="G66" authorId="3" shapeId="0" xr:uid="{F747A9CF-F093-4400-94AC-90758D90CED7}">
      <text>
        <r>
          <rPr>
            <b/>
            <sz val="9"/>
            <color indexed="81"/>
            <rFont val="Tahoma"/>
            <family val="2"/>
          </rPr>
          <t>Jacopo Tattini:</t>
        </r>
        <r>
          <rPr>
            <sz val="9"/>
            <color indexed="81"/>
            <rFont val="Tahoma"/>
            <family val="2"/>
          </rPr>
          <t xml:space="preserve">
Calculated with respect to gasoline price normalizing with ratio between aviation and normal gasoline (1.7)</t>
        </r>
      </text>
    </comment>
    <comment ref="G121" authorId="0" shapeId="0" xr:uid="{BA4CBFC4-DB2C-42D3-BCC9-79CDA8FAA206}">
      <text>
        <r>
          <rPr>
            <b/>
            <sz val="9"/>
            <color indexed="81"/>
            <rFont val="Tahoma"/>
            <family val="2"/>
          </rPr>
          <t>Rikke Næraa:</t>
        </r>
        <r>
          <rPr>
            <sz val="9"/>
            <color indexed="81"/>
            <rFont val="Tahoma"/>
            <family val="2"/>
          </rPr>
          <t xml:space="preserve">
RAMSES data for 2010 ( from BF2012)
</t>
        </r>
      </text>
    </comment>
    <comment ref="J235" authorId="4" shapeId="0" xr:uid="{4B542926-E617-4D10-A99C-A919BDF28484}">
      <text>
        <r>
          <rPr>
            <b/>
            <sz val="9"/>
            <color indexed="81"/>
            <rFont val="Tahoma"/>
            <family val="2"/>
          </rPr>
          <t>Christian Bang:</t>
        </r>
        <r>
          <rPr>
            <sz val="9"/>
            <color indexed="81"/>
            <rFont val="Tahoma"/>
            <family val="2"/>
          </rPr>
          <t xml:space="preserve">
DDHA in 2013 DKK: 48.0</t>
        </r>
      </text>
    </comment>
    <comment ref="J239" authorId="4" shapeId="0" xr:uid="{4CEAABF2-6AEE-4C47-9157-1EA6E2917A1A}">
      <text>
        <r>
          <rPr>
            <b/>
            <sz val="9"/>
            <color indexed="81"/>
            <rFont val="Tahoma"/>
            <family val="2"/>
          </rPr>
          <t>Christian Bang:</t>
        </r>
        <r>
          <rPr>
            <sz val="9"/>
            <color indexed="81"/>
            <rFont val="Tahoma"/>
            <family val="2"/>
          </rPr>
          <t xml:space="preserve">
DDHA in 2013 DKK: 
Average - 72,
Weigted average a deal lower.</t>
        </r>
      </text>
    </comment>
    <comment ref="D242" authorId="4" shapeId="0" xr:uid="{22CFFC9E-D422-4E49-B00F-FC31336D928E}">
      <text>
        <r>
          <rPr>
            <b/>
            <sz val="9"/>
            <color indexed="81"/>
            <rFont val="Tahoma"/>
            <family val="2"/>
          </rPr>
          <t>Christian Bang:</t>
        </r>
        <r>
          <rPr>
            <sz val="9"/>
            <color indexed="81"/>
            <rFont val="Tahoma"/>
            <family val="2"/>
          </rPr>
          <t xml:space="preserve">
Has not been investigated thouroughly in this study.</t>
        </r>
      </text>
    </comment>
    <comment ref="J245" authorId="4" shapeId="0" xr:uid="{75FF1CE6-1938-47A6-8A31-5234B01495D2}">
      <text>
        <r>
          <rPr>
            <b/>
            <sz val="9"/>
            <color indexed="81"/>
            <rFont val="Tahoma"/>
            <family val="2"/>
          </rPr>
          <t>Christian Bang:</t>
        </r>
        <r>
          <rPr>
            <sz val="9"/>
            <color indexed="81"/>
            <rFont val="Tahoma"/>
            <family val="2"/>
          </rPr>
          <t xml:space="preserve">
DDHA in 2013 DKK: 
41.9</t>
        </r>
      </text>
    </comment>
    <comment ref="J284" authorId="5" shapeId="0" xr:uid="{42629B6C-F297-4D44-B4CD-2A6263AB63AF}">
      <text>
        <r>
          <rPr>
            <b/>
            <sz val="9"/>
            <color indexed="81"/>
            <rFont val="Tahoma"/>
            <family val="2"/>
          </rPr>
          <t>János Hethey:</t>
        </r>
        <r>
          <rPr>
            <sz val="9"/>
            <color indexed="81"/>
            <rFont val="Tahoma"/>
            <family val="2"/>
          </rPr>
          <t xml:space="preserve">
Forskel jf. ENS forudsætninger
</t>
        </r>
      </text>
    </comment>
    <comment ref="K284" authorId="5" shapeId="0" xr:uid="{1E5A71B2-4AA5-4E79-9CCD-E169AB16BEBA}">
      <text>
        <r>
          <rPr>
            <b/>
            <sz val="9"/>
            <color indexed="81"/>
            <rFont val="Tahoma"/>
            <family val="2"/>
          </rPr>
          <t>János Hethey:</t>
        </r>
        <r>
          <rPr>
            <sz val="9"/>
            <color indexed="81"/>
            <rFont val="Tahoma"/>
            <family val="2"/>
          </rPr>
          <t xml:space="preserve">
Forskel jf. ENS forudsætninger</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Rikke Næraa</author>
    <author>Jannick Hauschildt Buhl</author>
  </authors>
  <commentList>
    <comment ref="F4" authorId="0" shapeId="0" xr:uid="{36B4670B-EAAE-42DE-A938-10CA5A23680A}">
      <text>
        <r>
          <rPr>
            <b/>
            <sz val="9"/>
            <color indexed="81"/>
            <rFont val="Tahoma"/>
            <family val="2"/>
          </rPr>
          <t>Rikke Næraa:</t>
        </r>
        <r>
          <rPr>
            <sz val="9"/>
            <color indexed="81"/>
            <rFont val="Tahoma"/>
            <family val="2"/>
          </rPr>
          <t xml:space="preserve">
RAMSES data for 2010 ( from BF2012)
</t>
        </r>
      </text>
    </comment>
    <comment ref="G4" authorId="0" shapeId="0" xr:uid="{EE91D4BE-326B-4999-B1F9-4009FE13121E}">
      <text>
        <r>
          <rPr>
            <b/>
            <sz val="9"/>
            <color indexed="81"/>
            <rFont val="Tahoma"/>
            <family val="2"/>
          </rPr>
          <t>Rikke Næraa:</t>
        </r>
        <r>
          <rPr>
            <sz val="9"/>
            <color indexed="81"/>
            <rFont val="Tahoma"/>
            <family val="2"/>
          </rPr>
          <t xml:space="preserve">
RAMSES data for 2010 ( from BF2012)
</t>
        </r>
      </text>
    </comment>
    <comment ref="H4" authorId="0" shapeId="0" xr:uid="{CBEA8A04-BCC3-4175-8565-EE8DEE7B61DC}">
      <text>
        <r>
          <rPr>
            <b/>
            <sz val="9"/>
            <color indexed="81"/>
            <rFont val="Tahoma"/>
            <family val="2"/>
          </rPr>
          <t>Rikke Næraa:</t>
        </r>
        <r>
          <rPr>
            <sz val="9"/>
            <color indexed="81"/>
            <rFont val="Tahoma"/>
            <family val="2"/>
          </rPr>
          <t xml:space="preserve">
RAMSES data for 2010 ( from BF2012)
</t>
        </r>
      </text>
    </comment>
    <comment ref="I4" authorId="0" shapeId="0" xr:uid="{514F1004-4176-4804-9017-BE67ABEEC39D}">
      <text>
        <r>
          <rPr>
            <b/>
            <sz val="9"/>
            <color indexed="81"/>
            <rFont val="Tahoma"/>
            <family val="2"/>
          </rPr>
          <t>Rikke Næraa:</t>
        </r>
        <r>
          <rPr>
            <sz val="9"/>
            <color indexed="81"/>
            <rFont val="Tahoma"/>
            <family val="2"/>
          </rPr>
          <t xml:space="preserve">
RAMSES data for 2010 ( from BF2012)
</t>
        </r>
      </text>
    </comment>
    <comment ref="J4" authorId="0" shapeId="0" xr:uid="{BF12F414-90AC-428E-84B2-3F73BB9826F4}">
      <text>
        <r>
          <rPr>
            <b/>
            <sz val="9"/>
            <color indexed="81"/>
            <rFont val="Tahoma"/>
            <family val="2"/>
          </rPr>
          <t>Rikke Næraa:</t>
        </r>
        <r>
          <rPr>
            <sz val="9"/>
            <color indexed="81"/>
            <rFont val="Tahoma"/>
            <family val="2"/>
          </rPr>
          <t xml:space="preserve">
RAMSES data for 2010 ( from BF2012)
</t>
        </r>
      </text>
    </comment>
    <comment ref="K4" authorId="0" shapeId="0" xr:uid="{35DCB92D-3FB6-4A2D-92FC-AF4A98F689B3}">
      <text>
        <r>
          <rPr>
            <b/>
            <sz val="9"/>
            <color indexed="81"/>
            <rFont val="Tahoma"/>
            <family val="2"/>
          </rPr>
          <t>Rikke Næraa:</t>
        </r>
        <r>
          <rPr>
            <sz val="9"/>
            <color indexed="81"/>
            <rFont val="Tahoma"/>
            <family val="2"/>
          </rPr>
          <t xml:space="preserve">
RAMSES data for 2010 ( from BF2012)
</t>
        </r>
      </text>
    </comment>
    <comment ref="L4" authorId="0" shapeId="0" xr:uid="{47D527C5-C884-4692-8A0F-10CDB765CE7A}">
      <text>
        <r>
          <rPr>
            <b/>
            <sz val="9"/>
            <color indexed="81"/>
            <rFont val="Tahoma"/>
            <family val="2"/>
          </rPr>
          <t>Rikke Næraa:</t>
        </r>
        <r>
          <rPr>
            <sz val="9"/>
            <color indexed="81"/>
            <rFont val="Tahoma"/>
            <family val="2"/>
          </rPr>
          <t xml:space="preserve">
RAMSES data for 2010 ( from BF2012)
</t>
        </r>
      </text>
    </comment>
    <comment ref="M4" authorId="0" shapeId="0" xr:uid="{5CC815B6-0F31-4E28-B549-4831A366F218}">
      <text>
        <r>
          <rPr>
            <b/>
            <sz val="9"/>
            <color indexed="81"/>
            <rFont val="Tahoma"/>
            <family val="2"/>
          </rPr>
          <t>Rikke Næraa:</t>
        </r>
        <r>
          <rPr>
            <sz val="9"/>
            <color indexed="81"/>
            <rFont val="Tahoma"/>
            <family val="2"/>
          </rPr>
          <t xml:space="preserve">
RAMSES data for 2010 ( from BF2012)
</t>
        </r>
      </text>
    </comment>
    <comment ref="N4" authorId="0" shapeId="0" xr:uid="{C1DF0AB4-8F32-4239-98B8-D8F8D6B018AA}">
      <text>
        <r>
          <rPr>
            <b/>
            <sz val="9"/>
            <color indexed="81"/>
            <rFont val="Tahoma"/>
            <family val="2"/>
          </rPr>
          <t>Rikke Næraa:</t>
        </r>
        <r>
          <rPr>
            <sz val="9"/>
            <color indexed="81"/>
            <rFont val="Tahoma"/>
            <family val="2"/>
          </rPr>
          <t xml:space="preserve">
RAMSES data for 2010 ( from BF2012)
</t>
        </r>
      </text>
    </comment>
    <comment ref="O4" authorId="0" shapeId="0" xr:uid="{68F0A8EF-DCFA-43A4-B6DE-3FC5B92AC122}">
      <text>
        <r>
          <rPr>
            <b/>
            <sz val="9"/>
            <color indexed="81"/>
            <rFont val="Tahoma"/>
            <family val="2"/>
          </rPr>
          <t>Rikke Næraa:</t>
        </r>
        <r>
          <rPr>
            <sz val="9"/>
            <color indexed="81"/>
            <rFont val="Tahoma"/>
            <family val="2"/>
          </rPr>
          <t xml:space="preserve">
RAMSES data for 2010 ( from BF2012)
</t>
        </r>
      </text>
    </comment>
    <comment ref="P4" authorId="0" shapeId="0" xr:uid="{4CAD7C0B-6653-4C06-9D51-9177D0FEEF5C}">
      <text>
        <r>
          <rPr>
            <b/>
            <sz val="9"/>
            <color indexed="81"/>
            <rFont val="Tahoma"/>
            <family val="2"/>
          </rPr>
          <t>Rikke Næraa:</t>
        </r>
        <r>
          <rPr>
            <sz val="9"/>
            <color indexed="81"/>
            <rFont val="Tahoma"/>
            <family val="2"/>
          </rPr>
          <t xml:space="preserve">
RAMSES data for 2010 ( from BF2012)
</t>
        </r>
      </text>
    </comment>
    <comment ref="Q4" authorId="0" shapeId="0" xr:uid="{3ADAAD5C-D82D-484B-92F2-360B2B24FCC6}">
      <text>
        <r>
          <rPr>
            <b/>
            <sz val="9"/>
            <color indexed="81"/>
            <rFont val="Tahoma"/>
            <family val="2"/>
          </rPr>
          <t>Rikke Næraa:</t>
        </r>
        <r>
          <rPr>
            <sz val="9"/>
            <color indexed="81"/>
            <rFont val="Tahoma"/>
            <family val="2"/>
          </rPr>
          <t xml:space="preserve">
RAMSES data for 2010 ( from BF2012)
</t>
        </r>
      </text>
    </comment>
    <comment ref="R4" authorId="0" shapeId="0" xr:uid="{33F3C3AE-4660-474A-9F47-D4A4447C9FFD}">
      <text>
        <r>
          <rPr>
            <b/>
            <sz val="9"/>
            <color indexed="81"/>
            <rFont val="Tahoma"/>
            <family val="2"/>
          </rPr>
          <t>Rikke Næraa:</t>
        </r>
        <r>
          <rPr>
            <sz val="9"/>
            <color indexed="81"/>
            <rFont val="Tahoma"/>
            <family val="2"/>
          </rPr>
          <t xml:space="preserve">
RAMSES data for 2010 ( from BF2012)
</t>
        </r>
      </text>
    </comment>
    <comment ref="S4" authorId="0" shapeId="0" xr:uid="{502052B4-98AF-4B23-9B92-AF56B7B9DAC5}">
      <text>
        <r>
          <rPr>
            <b/>
            <sz val="9"/>
            <color indexed="81"/>
            <rFont val="Tahoma"/>
            <family val="2"/>
          </rPr>
          <t>Rikke Næraa:</t>
        </r>
        <r>
          <rPr>
            <sz val="9"/>
            <color indexed="81"/>
            <rFont val="Tahoma"/>
            <family val="2"/>
          </rPr>
          <t xml:space="preserve">
RAMSES data for 2010 ( from BF2012)
</t>
        </r>
      </text>
    </comment>
    <comment ref="T4" authorId="0" shapeId="0" xr:uid="{4830770F-0E23-4EFB-84ED-92CCBC403012}">
      <text>
        <r>
          <rPr>
            <b/>
            <sz val="9"/>
            <color indexed="81"/>
            <rFont val="Tahoma"/>
            <family val="2"/>
          </rPr>
          <t>Rikke Næraa:</t>
        </r>
        <r>
          <rPr>
            <sz val="9"/>
            <color indexed="81"/>
            <rFont val="Tahoma"/>
            <family val="2"/>
          </rPr>
          <t xml:space="preserve">
RAMSES data for 2010 ( from BF2012)
</t>
        </r>
      </text>
    </comment>
    <comment ref="U4" authorId="0" shapeId="0" xr:uid="{6FC86AA9-DCF7-4153-9268-4211B35FDD2B}">
      <text>
        <r>
          <rPr>
            <b/>
            <sz val="9"/>
            <color indexed="81"/>
            <rFont val="Tahoma"/>
            <family val="2"/>
          </rPr>
          <t>Rikke Næraa:</t>
        </r>
        <r>
          <rPr>
            <sz val="9"/>
            <color indexed="81"/>
            <rFont val="Tahoma"/>
            <family val="2"/>
          </rPr>
          <t xml:space="preserve">
RAMSES data for 2010 ( from BF2012)
</t>
        </r>
      </text>
    </comment>
    <comment ref="V4" authorId="0" shapeId="0" xr:uid="{507C34C8-B549-4164-9A89-663C2448E00D}">
      <text>
        <r>
          <rPr>
            <b/>
            <sz val="9"/>
            <color indexed="81"/>
            <rFont val="Tahoma"/>
            <family val="2"/>
          </rPr>
          <t>Rikke Næraa:</t>
        </r>
        <r>
          <rPr>
            <sz val="9"/>
            <color indexed="81"/>
            <rFont val="Tahoma"/>
            <family val="2"/>
          </rPr>
          <t xml:space="preserve">
RAMSES data for 2010 ( from BF2012)
</t>
        </r>
      </text>
    </comment>
    <comment ref="W4" authorId="0" shapeId="0" xr:uid="{AB18F6AC-1A33-4C73-91DD-AB2F3715BC74}">
      <text>
        <r>
          <rPr>
            <b/>
            <sz val="9"/>
            <color indexed="81"/>
            <rFont val="Tahoma"/>
            <family val="2"/>
          </rPr>
          <t>Rikke Næraa:</t>
        </r>
        <r>
          <rPr>
            <sz val="9"/>
            <color indexed="81"/>
            <rFont val="Tahoma"/>
            <family val="2"/>
          </rPr>
          <t xml:space="preserve">
RAMSES data for 2010 ( from BF2012)
</t>
        </r>
      </text>
    </comment>
    <comment ref="X4" authorId="0" shapeId="0" xr:uid="{03830AFF-6030-4886-B215-ABD3A020F68E}">
      <text>
        <r>
          <rPr>
            <b/>
            <sz val="9"/>
            <color indexed="81"/>
            <rFont val="Tahoma"/>
            <family val="2"/>
          </rPr>
          <t>Rikke Næraa:</t>
        </r>
        <r>
          <rPr>
            <sz val="9"/>
            <color indexed="81"/>
            <rFont val="Tahoma"/>
            <family val="2"/>
          </rPr>
          <t xml:space="preserve">
RAMSES data for 2010 ( from BF2012)
</t>
        </r>
      </text>
    </comment>
    <comment ref="Y4" authorId="0" shapeId="0" xr:uid="{8333473B-AB3A-4435-A3F6-9E86AD27B1C3}">
      <text>
        <r>
          <rPr>
            <b/>
            <sz val="9"/>
            <color indexed="81"/>
            <rFont val="Tahoma"/>
            <family val="2"/>
          </rPr>
          <t>Rikke Næraa:</t>
        </r>
        <r>
          <rPr>
            <sz val="9"/>
            <color indexed="81"/>
            <rFont val="Tahoma"/>
            <family val="2"/>
          </rPr>
          <t xml:space="preserve">
RAMSES data for 2010 ( from BF2012)
</t>
        </r>
      </text>
    </comment>
    <comment ref="Z4" authorId="0" shapeId="0" xr:uid="{457FBDCE-6A19-433C-B8E2-2F3865404AEB}">
      <text>
        <r>
          <rPr>
            <b/>
            <sz val="9"/>
            <color indexed="81"/>
            <rFont val="Tahoma"/>
            <family val="2"/>
          </rPr>
          <t>Rikke Næraa:</t>
        </r>
        <r>
          <rPr>
            <sz val="9"/>
            <color indexed="81"/>
            <rFont val="Tahoma"/>
            <family val="2"/>
          </rPr>
          <t xml:space="preserve">
RAMSES data for 2010 ( from BF2012)
</t>
        </r>
      </text>
    </comment>
    <comment ref="AA4" authorId="0" shapeId="0" xr:uid="{838A1587-65A3-4DEC-9F40-AF671C597E75}">
      <text>
        <r>
          <rPr>
            <b/>
            <sz val="9"/>
            <color indexed="81"/>
            <rFont val="Tahoma"/>
            <family val="2"/>
          </rPr>
          <t>Rikke Næraa:</t>
        </r>
        <r>
          <rPr>
            <sz val="9"/>
            <color indexed="81"/>
            <rFont val="Tahoma"/>
            <family val="2"/>
          </rPr>
          <t xml:space="preserve">
RAMSES data for 2010 ( from BF2012)
</t>
        </r>
      </text>
    </comment>
    <comment ref="AB4" authorId="0" shapeId="0" xr:uid="{85371C12-E816-4305-A8DB-B79305A47970}">
      <text>
        <r>
          <rPr>
            <b/>
            <sz val="9"/>
            <color indexed="81"/>
            <rFont val="Tahoma"/>
            <family val="2"/>
          </rPr>
          <t>Rikke Næraa:</t>
        </r>
        <r>
          <rPr>
            <sz val="9"/>
            <color indexed="81"/>
            <rFont val="Tahoma"/>
            <family val="2"/>
          </rPr>
          <t xml:space="preserve">
RAMSES data for 2010 ( from BF2012)
</t>
        </r>
      </text>
    </comment>
    <comment ref="AC4" authorId="0" shapeId="0" xr:uid="{1380F635-4916-47F2-BD92-9368EEEB7474}">
      <text>
        <r>
          <rPr>
            <b/>
            <sz val="9"/>
            <color indexed="81"/>
            <rFont val="Tahoma"/>
            <family val="2"/>
          </rPr>
          <t>Rikke Næraa:</t>
        </r>
        <r>
          <rPr>
            <sz val="9"/>
            <color indexed="81"/>
            <rFont val="Tahoma"/>
            <family val="2"/>
          </rPr>
          <t xml:space="preserve">
RAMSES data for 2010 ( from BF2012)
</t>
        </r>
      </text>
    </comment>
    <comment ref="AD4" authorId="0" shapeId="0" xr:uid="{6D2D7036-1E6F-4BE5-A3CB-BB53591F1212}">
      <text>
        <r>
          <rPr>
            <b/>
            <sz val="9"/>
            <color indexed="81"/>
            <rFont val="Tahoma"/>
            <family val="2"/>
          </rPr>
          <t>Rikke Næraa:</t>
        </r>
        <r>
          <rPr>
            <sz val="9"/>
            <color indexed="81"/>
            <rFont val="Tahoma"/>
            <family val="2"/>
          </rPr>
          <t xml:space="preserve">
RAMSES data for 2010 ( from BF2012)
</t>
        </r>
      </text>
    </comment>
    <comment ref="AE4" authorId="0" shapeId="0" xr:uid="{5F6E0193-A0B6-44DB-8E11-17164BF115CE}">
      <text>
        <r>
          <rPr>
            <b/>
            <sz val="9"/>
            <color indexed="81"/>
            <rFont val="Tahoma"/>
            <family val="2"/>
          </rPr>
          <t>Rikke Næraa:</t>
        </r>
        <r>
          <rPr>
            <sz val="9"/>
            <color indexed="81"/>
            <rFont val="Tahoma"/>
            <family val="2"/>
          </rPr>
          <t xml:space="preserve">
RAMSES data for 2010 ( from BF2012)
</t>
        </r>
      </text>
    </comment>
    <comment ref="AF4" authorId="0" shapeId="0" xr:uid="{2BB5C125-89A9-4E82-B262-ED005E4680AD}">
      <text>
        <r>
          <rPr>
            <b/>
            <sz val="9"/>
            <color indexed="81"/>
            <rFont val="Tahoma"/>
            <family val="2"/>
          </rPr>
          <t>Rikke Næraa:</t>
        </r>
        <r>
          <rPr>
            <sz val="9"/>
            <color indexed="81"/>
            <rFont val="Tahoma"/>
            <family val="2"/>
          </rPr>
          <t xml:space="preserve">
RAMSES data for 2010 ( from BF2012)
</t>
        </r>
      </text>
    </comment>
    <comment ref="AG4" authorId="0" shapeId="0" xr:uid="{A4E3CD2C-EF35-4FAE-8273-73A6891E5252}">
      <text>
        <r>
          <rPr>
            <b/>
            <sz val="9"/>
            <color indexed="81"/>
            <rFont val="Tahoma"/>
            <family val="2"/>
          </rPr>
          <t>Rikke Næraa:</t>
        </r>
        <r>
          <rPr>
            <sz val="9"/>
            <color indexed="81"/>
            <rFont val="Tahoma"/>
            <family val="2"/>
          </rPr>
          <t xml:space="preserve">
RAMSES data for 2010 ( from BF2012)
</t>
        </r>
      </text>
    </comment>
    <comment ref="AH4" authorId="0" shapeId="0" xr:uid="{DF33D9C4-147E-474F-A31D-DCD53A939206}">
      <text>
        <r>
          <rPr>
            <b/>
            <sz val="9"/>
            <color indexed="81"/>
            <rFont val="Tahoma"/>
            <family val="2"/>
          </rPr>
          <t>Rikke Næraa:</t>
        </r>
        <r>
          <rPr>
            <sz val="9"/>
            <color indexed="81"/>
            <rFont val="Tahoma"/>
            <family val="2"/>
          </rPr>
          <t xml:space="preserve">
RAMSES data for 2010 ( from BF2012)
</t>
        </r>
      </text>
    </comment>
    <comment ref="AI4" authorId="0" shapeId="0" xr:uid="{83ADAB3D-7DA5-483E-97ED-84B57ECDDA19}">
      <text>
        <r>
          <rPr>
            <b/>
            <sz val="9"/>
            <color indexed="81"/>
            <rFont val="Tahoma"/>
            <family val="2"/>
          </rPr>
          <t>Rikke Næraa:</t>
        </r>
        <r>
          <rPr>
            <sz val="9"/>
            <color indexed="81"/>
            <rFont val="Tahoma"/>
            <family val="2"/>
          </rPr>
          <t xml:space="preserve">
RAMSES data for 2010 ( from BF2012)
</t>
        </r>
      </text>
    </comment>
    <comment ref="AJ4" authorId="0" shapeId="0" xr:uid="{298FF333-E649-41F0-B9A4-769D772403D6}">
      <text>
        <r>
          <rPr>
            <b/>
            <sz val="9"/>
            <color indexed="81"/>
            <rFont val="Tahoma"/>
            <family val="2"/>
          </rPr>
          <t>Rikke Næraa:</t>
        </r>
        <r>
          <rPr>
            <sz val="9"/>
            <color indexed="81"/>
            <rFont val="Tahoma"/>
            <family val="2"/>
          </rPr>
          <t xml:space="preserve">
RAMSES data for 2010 ( from BF2012)
</t>
        </r>
      </text>
    </comment>
    <comment ref="AK4" authorId="0" shapeId="0" xr:uid="{DD8BA816-C19B-4830-8655-0F4673042573}">
      <text>
        <r>
          <rPr>
            <b/>
            <sz val="9"/>
            <color indexed="81"/>
            <rFont val="Tahoma"/>
            <family val="2"/>
          </rPr>
          <t>Rikke Næraa:</t>
        </r>
        <r>
          <rPr>
            <sz val="9"/>
            <color indexed="81"/>
            <rFont val="Tahoma"/>
            <family val="2"/>
          </rPr>
          <t xml:space="preserve">
RAMSES data for 2010 ( from BF2012)
</t>
        </r>
      </text>
    </comment>
    <comment ref="AL4" authorId="0" shapeId="0" xr:uid="{C33FCC11-AC9C-421A-8F8E-2C42B3C71BA3}">
      <text>
        <r>
          <rPr>
            <b/>
            <sz val="9"/>
            <color indexed="81"/>
            <rFont val="Tahoma"/>
            <family val="2"/>
          </rPr>
          <t>Rikke Næraa:</t>
        </r>
        <r>
          <rPr>
            <sz val="9"/>
            <color indexed="81"/>
            <rFont val="Tahoma"/>
            <family val="2"/>
          </rPr>
          <t xml:space="preserve">
RAMSES data for 2010 ( from BF2012)
</t>
        </r>
      </text>
    </comment>
    <comment ref="AM4" authorId="0" shapeId="0" xr:uid="{37302352-F520-45C9-B89B-D4A68CC7DEEA}">
      <text>
        <r>
          <rPr>
            <b/>
            <sz val="9"/>
            <color indexed="81"/>
            <rFont val="Tahoma"/>
            <family val="2"/>
          </rPr>
          <t>Rikke Næraa:</t>
        </r>
        <r>
          <rPr>
            <sz val="9"/>
            <color indexed="81"/>
            <rFont val="Tahoma"/>
            <family val="2"/>
          </rPr>
          <t xml:space="preserve">
RAMSES data for 2010 ( from BF2012)
</t>
        </r>
      </text>
    </comment>
    <comment ref="AN4" authorId="0" shapeId="0" xr:uid="{82557F4E-849E-4A9F-86D6-A88F2BAD5B55}">
      <text>
        <r>
          <rPr>
            <b/>
            <sz val="9"/>
            <color indexed="81"/>
            <rFont val="Tahoma"/>
            <family val="2"/>
          </rPr>
          <t>Rikke Næraa:</t>
        </r>
        <r>
          <rPr>
            <sz val="9"/>
            <color indexed="81"/>
            <rFont val="Tahoma"/>
            <family val="2"/>
          </rPr>
          <t xml:space="preserve">
RAMSES data for 2010 ( from BF2012)
</t>
        </r>
      </text>
    </comment>
    <comment ref="AO4" authorId="0" shapeId="0" xr:uid="{CC2AF8CE-C25D-4124-9B04-BBBD607AB51F}">
      <text>
        <r>
          <rPr>
            <b/>
            <sz val="9"/>
            <color indexed="81"/>
            <rFont val="Tahoma"/>
            <family val="2"/>
          </rPr>
          <t>Rikke Næraa:</t>
        </r>
        <r>
          <rPr>
            <sz val="9"/>
            <color indexed="81"/>
            <rFont val="Tahoma"/>
            <family val="2"/>
          </rPr>
          <t xml:space="preserve">
RAMSES data for 2010 ( from BF2012)
</t>
        </r>
      </text>
    </comment>
    <comment ref="AP4" authorId="0" shapeId="0" xr:uid="{5F5E0A41-41F2-450D-A0C0-792BCC21AC35}">
      <text>
        <r>
          <rPr>
            <b/>
            <sz val="9"/>
            <color indexed="81"/>
            <rFont val="Tahoma"/>
            <family val="2"/>
          </rPr>
          <t>Rikke Næraa:</t>
        </r>
        <r>
          <rPr>
            <sz val="9"/>
            <color indexed="81"/>
            <rFont val="Tahoma"/>
            <family val="2"/>
          </rPr>
          <t xml:space="preserve">
RAMSES data for 2010 ( from BF2012)
</t>
        </r>
      </text>
    </comment>
    <comment ref="AQ4" authorId="0" shapeId="0" xr:uid="{AE7666BF-BC17-4E7F-AD87-8DDAE0ADBBB8}">
      <text>
        <r>
          <rPr>
            <b/>
            <sz val="9"/>
            <color indexed="81"/>
            <rFont val="Tahoma"/>
            <family val="2"/>
          </rPr>
          <t>Rikke Næraa:</t>
        </r>
        <r>
          <rPr>
            <sz val="9"/>
            <color indexed="81"/>
            <rFont val="Tahoma"/>
            <family val="2"/>
          </rPr>
          <t xml:space="preserve">
RAMSES data for 2010 ( from BF2012)
</t>
        </r>
      </text>
    </comment>
    <comment ref="AR4" authorId="0" shapeId="0" xr:uid="{8D28A1B8-C742-4D03-819D-A7231BEF96FF}">
      <text>
        <r>
          <rPr>
            <b/>
            <sz val="9"/>
            <color indexed="81"/>
            <rFont val="Tahoma"/>
            <family val="2"/>
          </rPr>
          <t>Rikke Næraa:</t>
        </r>
        <r>
          <rPr>
            <sz val="9"/>
            <color indexed="81"/>
            <rFont val="Tahoma"/>
            <family val="2"/>
          </rPr>
          <t xml:space="preserve">
RAMSES data for 2010 ( from BF2012)
</t>
        </r>
      </text>
    </comment>
    <comment ref="AS4" authorId="0" shapeId="0" xr:uid="{5814D91E-6ADC-48E3-B94A-F2F067594812}">
      <text>
        <r>
          <rPr>
            <b/>
            <sz val="9"/>
            <color indexed="81"/>
            <rFont val="Tahoma"/>
            <family val="2"/>
          </rPr>
          <t>Rikke Næraa:</t>
        </r>
        <r>
          <rPr>
            <sz val="9"/>
            <color indexed="81"/>
            <rFont val="Tahoma"/>
            <family val="2"/>
          </rPr>
          <t xml:space="preserve">
RAMSES data for 2010 ( from BF2012)
</t>
        </r>
      </text>
    </comment>
    <comment ref="K24" authorId="1" shapeId="0" xr:uid="{D324B265-024A-40CB-9158-FB07EFC89569}">
      <text>
        <r>
          <rPr>
            <b/>
            <sz val="9"/>
            <color indexed="81"/>
            <rFont val="Tahoma"/>
            <family val="2"/>
          </rPr>
          <t>Jannick Hauschildt Buhl:</t>
        </r>
        <r>
          <rPr>
            <sz val="9"/>
            <color indexed="81"/>
            <rFont val="Tahoma"/>
            <family val="2"/>
          </rPr>
          <t xml:space="preserve">
SKM analysis nr. 3 page 32.</t>
        </r>
      </text>
    </comment>
  </commentList>
</comments>
</file>

<file path=xl/sharedStrings.xml><?xml version="1.0" encoding="utf-8"?>
<sst xmlns="http://schemas.openxmlformats.org/spreadsheetml/2006/main" count="1072" uniqueCount="518">
  <si>
    <t>Date</t>
  </si>
  <si>
    <t>Name</t>
  </si>
  <si>
    <t>Sheet Name</t>
  </si>
  <si>
    <t xml:space="preserve">Cell no </t>
  </si>
  <si>
    <t>Explanation</t>
  </si>
  <si>
    <t>Description</t>
  </si>
  <si>
    <t>Purpose:</t>
  </si>
  <si>
    <t>This sheet defines processes, commodities and existing stocks for upstream fuels including imports and export interface</t>
  </si>
  <si>
    <t>Description:</t>
  </si>
  <si>
    <t>Note:</t>
  </si>
  <si>
    <t>Relevant sectors</t>
  </si>
  <si>
    <t>SUP</t>
  </si>
  <si>
    <t>Description of different sheets</t>
  </si>
  <si>
    <t>Processes</t>
  </si>
  <si>
    <t>Defines the processes for fuel conversions</t>
  </si>
  <si>
    <t>Commodities</t>
  </si>
  <si>
    <t>Defines the commodities used in the processes</t>
  </si>
  <si>
    <t>MIN-IMP-EXP</t>
  </si>
  <si>
    <t>Topology of mining, import and exports of fuels - costs</t>
  </si>
  <si>
    <t>ETS_NETS_Prices</t>
  </si>
  <si>
    <t>Topology of co2 certificates - costs</t>
  </si>
  <si>
    <t>Fuel Tech</t>
  </si>
  <si>
    <t>Topology for fuels used in upstream sector</t>
  </si>
  <si>
    <t>~FI_Comm</t>
  </si>
  <si>
    <t>CSet</t>
  </si>
  <si>
    <t>Region</t>
  </si>
  <si>
    <t>CommName</t>
  </si>
  <si>
    <t>CommDesc</t>
  </si>
  <si>
    <t>Unit</t>
  </si>
  <si>
    <t>LimType</t>
  </si>
  <si>
    <t>CTSLvl</t>
  </si>
  <si>
    <t>PeakTS</t>
  </si>
  <si>
    <t>Ctype</t>
  </si>
  <si>
    <t>*Commodity Set Membership</t>
  </si>
  <si>
    <t>Region Name</t>
  </si>
  <si>
    <t>Commodity Name</t>
  </si>
  <si>
    <t>Commodity Description</t>
  </si>
  <si>
    <t>Sense of the Balance EQN.</t>
  </si>
  <si>
    <t>Timeslice Level</t>
  </si>
  <si>
    <t>Peak Monitoring</t>
  </si>
  <si>
    <t>Electricity Indicator</t>
  </si>
  <si>
    <t>NRG</t>
  </si>
  <si>
    <t>COA</t>
  </si>
  <si>
    <t>Coal</t>
  </si>
  <si>
    <t>PJ</t>
  </si>
  <si>
    <t>NGA</t>
  </si>
  <si>
    <t>WST</t>
  </si>
  <si>
    <t>Waste</t>
  </si>
  <si>
    <t>DSL</t>
  </si>
  <si>
    <t>STR</t>
  </si>
  <si>
    <t>KER</t>
  </si>
  <si>
    <t>Kerosene</t>
  </si>
  <si>
    <t>BGA</t>
  </si>
  <si>
    <t>GSL</t>
  </si>
  <si>
    <t>WIN</t>
  </si>
  <si>
    <t>Wind</t>
  </si>
  <si>
    <t>HFO</t>
  </si>
  <si>
    <t>Heavy Fuel Oil</t>
  </si>
  <si>
    <t>HYD</t>
  </si>
  <si>
    <t>Hydro</t>
  </si>
  <si>
    <t>SOL</t>
  </si>
  <si>
    <t>Solar</t>
  </si>
  <si>
    <t>GEO</t>
  </si>
  <si>
    <t>Geothermal</t>
  </si>
  <si>
    <t>WPE</t>
  </si>
  <si>
    <t>Hydrogen</t>
  </si>
  <si>
    <t>WCH</t>
  </si>
  <si>
    <t>FIW</t>
  </si>
  <si>
    <t>ENV</t>
  </si>
  <si>
    <t>kt</t>
  </si>
  <si>
    <t>CRD</t>
  </si>
  <si>
    <t>LPG</t>
  </si>
  <si>
    <t>Liquid petrol gas</t>
  </si>
  <si>
    <t>LVN</t>
  </si>
  <si>
    <t>Gasoline</t>
  </si>
  <si>
    <t>Diesel</t>
  </si>
  <si>
    <t>KRB1</t>
  </si>
  <si>
    <t>Bio Kerosene G1</t>
  </si>
  <si>
    <t>KRB2</t>
  </si>
  <si>
    <t>SNG1</t>
  </si>
  <si>
    <t>SNG2</t>
  </si>
  <si>
    <t>DSB1</t>
  </si>
  <si>
    <t>DSB2</t>
  </si>
  <si>
    <t>GSB1</t>
  </si>
  <si>
    <t>GSB2</t>
  </si>
  <si>
    <t>SUPELC</t>
  </si>
  <si>
    <t>SUPHETC</t>
  </si>
  <si>
    <t>SUPHETD</t>
  </si>
  <si>
    <t>MCRD</t>
  </si>
  <si>
    <t>MNGA</t>
  </si>
  <si>
    <t>CRN</t>
  </si>
  <si>
    <t>RPS</t>
  </si>
  <si>
    <t>SGB</t>
  </si>
  <si>
    <t>GRS</t>
  </si>
  <si>
    <t>MOB1</t>
  </si>
  <si>
    <t>MOB2</t>
  </si>
  <si>
    <t>DDGS</t>
  </si>
  <si>
    <t>GLY</t>
  </si>
  <si>
    <t>RPC</t>
  </si>
  <si>
    <t>SGP</t>
  </si>
  <si>
    <t>DME</t>
  </si>
  <si>
    <t>MNR</t>
  </si>
  <si>
    <t>AGSL</t>
  </si>
  <si>
    <t>SUPCO2</t>
  </si>
  <si>
    <t>Supply sector CO2</t>
  </si>
  <si>
    <t>NETSCO2</t>
  </si>
  <si>
    <t>ETSCO2</t>
  </si>
  <si>
    <t>H2G</t>
  </si>
  <si>
    <t>~FI_Process</t>
  </si>
  <si>
    <t>Sets</t>
  </si>
  <si>
    <t>TechName</t>
  </si>
  <si>
    <t>TechDesc</t>
  </si>
  <si>
    <t>Tact</t>
  </si>
  <si>
    <t>Tcap</t>
  </si>
  <si>
    <t>Tslvl</t>
  </si>
  <si>
    <t>PrimaryCG</t>
  </si>
  <si>
    <t>Vintage</t>
  </si>
  <si>
    <t>*Process Set Membership</t>
  </si>
  <si>
    <t>Technology Name</t>
  </si>
  <si>
    <t>Technology Description</t>
  </si>
  <si>
    <t>Activity Unit</t>
  </si>
  <si>
    <t>Capacity Unit</t>
  </si>
  <si>
    <t>TimeSlice level of Process Activity</t>
  </si>
  <si>
    <t>Primary Commodity Group</t>
  </si>
  <si>
    <t>Vintage Tracking</t>
  </si>
  <si>
    <t>IMP</t>
  </si>
  <si>
    <t>MIN</t>
  </si>
  <si>
    <t>EXP</t>
  </si>
  <si>
    <t>PRE</t>
  </si>
  <si>
    <t xml:space="preserve">~FI_T: </t>
  </si>
  <si>
    <t>*TechDesc</t>
  </si>
  <si>
    <t>Comm-IN</t>
  </si>
  <si>
    <t>Comm-OUT</t>
  </si>
  <si>
    <t>CURR</t>
  </si>
  <si>
    <t>COST</t>
  </si>
  <si>
    <t>COST~2016</t>
  </si>
  <si>
    <t>COST~2020</t>
  </si>
  <si>
    <t>COST~2025</t>
  </si>
  <si>
    <t>COST~2030</t>
  </si>
  <si>
    <t>COST~2035</t>
  </si>
  <si>
    <t>COST~2040</t>
  </si>
  <si>
    <t>COST~2050</t>
  </si>
  <si>
    <t>*Unit</t>
  </si>
  <si>
    <t>Currency unit</t>
  </si>
  <si>
    <t>Fossile fuel prices (CIF import price)</t>
  </si>
  <si>
    <t xml:space="preserve">Coal </t>
  </si>
  <si>
    <t>CIF</t>
  </si>
  <si>
    <t>DKK2014/GJ</t>
  </si>
  <si>
    <t>Crude oil</t>
  </si>
  <si>
    <t xml:space="preserve">Gasoline </t>
  </si>
  <si>
    <t>JP1</t>
  </si>
  <si>
    <t>Heating oil</t>
  </si>
  <si>
    <t>Gas oil</t>
  </si>
  <si>
    <t>Fuel oil</t>
  </si>
  <si>
    <t>Natural gas</t>
  </si>
  <si>
    <t xml:space="preserve">Data of extractions: 01-03-2016 / sdo@ens.dk </t>
  </si>
  <si>
    <t xml:space="preserve">Note1: The prices reflect World Energy Outlook 2015; forwards prices as of march 2015; and histocal prices from Statistics Denmark… </t>
  </si>
  <si>
    <t xml:space="preserve">Note2:  "f:\KEO\Modelgruppen\Brændselspriser\Brændselspriser 2015 - BF2015\BF2015 2015.12.01 FM skøn\2015_11_12_Fuel add-on DK - WEO2015_dagspris.xlsm" </t>
  </si>
  <si>
    <t>~FI_T: COST</t>
  </si>
  <si>
    <t>Attribute</t>
  </si>
  <si>
    <t>*Commodity Name</t>
  </si>
  <si>
    <t>Mkr14/Kton</t>
  </si>
  <si>
    <t>MKr14</t>
  </si>
  <si>
    <t>COM_TAXNET</t>
  </si>
  <si>
    <t>(DKK2014/ton)</t>
  </si>
  <si>
    <t xml:space="preserve">ETSCO2-price </t>
  </si>
  <si>
    <t xml:space="preserve">Source: "samfundsøkonomiske beregningsforudsætninger 2017" ENS  </t>
  </si>
  <si>
    <t>Extrapolated from 2040 up till 2050 with the estimated valuyes given by the DEA</t>
  </si>
  <si>
    <t xml:space="preserve">Tabel I: </t>
  </si>
  <si>
    <t>TIMES_DK: Generic level of CO2-duty on fuels not covered by ETS</t>
  </si>
  <si>
    <t xml:space="preserve">Scen-file: </t>
  </si>
  <si>
    <t>VT_DK_SUP_V1p10</t>
  </si>
  <si>
    <t>Source:</t>
  </si>
  <si>
    <t>Ministry of Taxasion [DEA tax spreadsheet]</t>
  </si>
  <si>
    <t>Adjustment to 2014-kr has been done using Ministry of Finance 2015 Converge programme (March of 2015)</t>
  </si>
  <si>
    <t>Dato:</t>
  </si>
  <si>
    <t>Tax name:</t>
  </si>
  <si>
    <t>CO2-afgift</t>
  </si>
  <si>
    <t>CO2-duty (NETS CO2 price)</t>
  </si>
  <si>
    <t>DKK/Ton</t>
  </si>
  <si>
    <t>Source: Energistyrelsens samfundsøkonomiske beregningsforudsætninger 2017 (til høring)</t>
  </si>
  <si>
    <t>2017-priser (kr./ton)</t>
  </si>
  <si>
    <t>CO2 kvotepris 2017kr/ton</t>
  </si>
  <si>
    <t>PYF (BVT-Deflator)</t>
  </si>
  <si>
    <t>CO2 kvotepris 2014kr/ton</t>
  </si>
  <si>
    <t>* Values associate with commodities</t>
  </si>
  <si>
    <t>Commodity Emissions</t>
  </si>
  <si>
    <t>kg/GJ = kt/PJ</t>
  </si>
  <si>
    <t>~FI_T</t>
  </si>
  <si>
    <t>EFF</t>
  </si>
  <si>
    <t>*Fuel Tech</t>
  </si>
  <si>
    <t>Peat</t>
  </si>
  <si>
    <t>Biofuels</t>
  </si>
  <si>
    <t>Total</t>
  </si>
  <si>
    <t>Import technology - Waste</t>
  </si>
  <si>
    <t>Data on fuel prices and their projections</t>
  </si>
  <si>
    <t>Commodity</t>
  </si>
  <si>
    <t>Curr</t>
  </si>
  <si>
    <t>GSE</t>
  </si>
  <si>
    <t>DSE</t>
  </si>
  <si>
    <t>KRE</t>
  </si>
  <si>
    <t>Similar to Kerosene</t>
  </si>
  <si>
    <t>Similar factor as for bio dielsel</t>
  </si>
  <si>
    <t>HFB</t>
  </si>
  <si>
    <t>AMM</t>
  </si>
  <si>
    <t>MGO</t>
  </si>
  <si>
    <t>SNE</t>
  </si>
  <si>
    <t>H2</t>
  </si>
  <si>
    <t>similar to STR</t>
  </si>
  <si>
    <t>MOE</t>
  </si>
  <si>
    <t>Double Natural Gas price</t>
  </si>
  <si>
    <t>Price from TIMES-DK (no source)</t>
  </si>
  <si>
    <t>Similar to MNR</t>
  </si>
  <si>
    <t>DLI</t>
  </si>
  <si>
    <t>25% of WCH</t>
  </si>
  <si>
    <t>Related to Wood Waste</t>
  </si>
  <si>
    <t>PEA</t>
  </si>
  <si>
    <t>SEK14</t>
  </si>
  <si>
    <t>BFG</t>
  </si>
  <si>
    <t>URN</t>
  </si>
  <si>
    <t>Similar to waste</t>
  </si>
  <si>
    <t>BLQ</t>
  </si>
  <si>
    <t>Technology</t>
  </si>
  <si>
    <t>Assumption</t>
  </si>
  <si>
    <t>unit</t>
  </si>
  <si>
    <t>Source</t>
  </si>
  <si>
    <t>Note</t>
  </si>
  <si>
    <t>Same assumption as in RAMSES</t>
  </si>
  <si>
    <t>kr/GJ</t>
  </si>
  <si>
    <t>RAMSES</t>
  </si>
  <si>
    <t>Import technology - Bio Kerosene</t>
  </si>
  <si>
    <t>factor</t>
  </si>
  <si>
    <t>Guestimate</t>
  </si>
  <si>
    <t>Import technology - Bio Synt. Nat. Gas</t>
  </si>
  <si>
    <t>Import technology - Biogas</t>
  </si>
  <si>
    <t>Import technology - all second generation BIO</t>
  </si>
  <si>
    <t>+10% on 1st generation</t>
  </si>
  <si>
    <t>Import technology - Biodiesel</t>
  </si>
  <si>
    <t>Add-on to the price of diesel</t>
  </si>
  <si>
    <t>Lisa Bjergbakke (LBJ@ENS.DK)</t>
  </si>
  <si>
    <t>Import technology - Bioethanol</t>
  </si>
  <si>
    <t>Add-on to the price of gasoline</t>
  </si>
  <si>
    <t>Import technology - Naphtha (Petroleoum)</t>
  </si>
  <si>
    <t>Same price as LPG</t>
  </si>
  <si>
    <t>Import technology - electro fuels</t>
  </si>
  <si>
    <t>Factor</t>
  </si>
  <si>
    <t>Semi dummy factor</t>
  </si>
  <si>
    <t>Mining technology - Crude Oil</t>
  </si>
  <si>
    <t>Modelling assumption</t>
  </si>
  <si>
    <t>To make sure that extracted crude oil is extracted …</t>
  </si>
  <si>
    <t>Mining technology - Natural gas</t>
  </si>
  <si>
    <t>Export technology - Crude oil</t>
  </si>
  <si>
    <t>Export technology - Natural gas</t>
  </si>
  <si>
    <t>Export technology - Biofuels 1&amp;2G</t>
  </si>
  <si>
    <t>similar to Export Price of fossil alternative</t>
  </si>
  <si>
    <t>N/A</t>
  </si>
  <si>
    <t>Export technology (general)</t>
  </si>
  <si>
    <t>Relating to wood waste</t>
  </si>
  <si>
    <t>Guestimate (based on stat)</t>
  </si>
  <si>
    <t>Same assumption as for waste</t>
  </si>
  <si>
    <t>Relating to coal price</t>
  </si>
  <si>
    <t>Free</t>
  </si>
  <si>
    <t>Elforsk, "El från nya och framtida anläggningar 2014"</t>
  </si>
  <si>
    <t>Biomass feedstock and fuels</t>
  </si>
  <si>
    <t>Import technology - Corn</t>
  </si>
  <si>
    <t>Equals the price of wheat from the "Alternative Drivmiddel Rapport"</t>
  </si>
  <si>
    <t>Mkr14/GJ</t>
  </si>
  <si>
    <t>Import technology - Rapeseed</t>
  </si>
  <si>
    <t>Equals the price of rapeseeds from the "Alternative Drivmiddel Rapport"</t>
  </si>
  <si>
    <t>Import technology - Sugar Beet</t>
  </si>
  <si>
    <t>Equals the price of sugarbeets from the "Alternative Drivmiddel Rapport"</t>
  </si>
  <si>
    <t>Import technology - Bio Methanol G1</t>
  </si>
  <si>
    <t>Equals the price of ehtanol from the "Alternative Drivmiddel Rapport"</t>
  </si>
  <si>
    <t>Import technology - Bio Methanol G2</t>
  </si>
  <si>
    <t>Export technology - Ethanol</t>
  </si>
  <si>
    <t xml:space="preserve">Guestimate to avoid excessive export </t>
  </si>
  <si>
    <t>Export technology - Glycerol</t>
  </si>
  <si>
    <t>Export technology - Bio Naphtha (Petroleoum)</t>
  </si>
  <si>
    <t>Export technology - Rape Cake</t>
  </si>
  <si>
    <t>Export technology - Sugar Beet Pulp</t>
  </si>
  <si>
    <t>Solid biomass prices</t>
  </si>
  <si>
    <t>Resulting prices</t>
  </si>
  <si>
    <t>Wood chips</t>
  </si>
  <si>
    <t>Wood chips - CIF (imported)</t>
  </si>
  <si>
    <t>DKK/GJ</t>
  </si>
  <si>
    <t>Wood chips - at dometic producer</t>
  </si>
  <si>
    <t>Wood chips - central powerplant</t>
  </si>
  <si>
    <t>Wood chips - decentral power plant</t>
  </si>
  <si>
    <t>Wood pellets (industrial)</t>
  </si>
  <si>
    <t>Wood pellets - CIF (imported)</t>
  </si>
  <si>
    <t>Wood pellets - central power plant</t>
  </si>
  <si>
    <t>Wood pellets - decentral power plant</t>
  </si>
  <si>
    <t>Wood pellets (residential)</t>
  </si>
  <si>
    <t>Wood pellets residential - CIF (imported)</t>
  </si>
  <si>
    <t>Wood pellets residential - end-user</t>
  </si>
  <si>
    <t>Staw</t>
  </si>
  <si>
    <t>Straw - central power plant</t>
  </si>
  <si>
    <t>Straw - decentral power plant</t>
  </si>
  <si>
    <t>Data of extractions: 01-03-2016 / sdo@ens.dk</t>
  </si>
  <si>
    <t xml:space="preserve">Note1: "f:\KEO\Modelgruppen\Brændselspriser\Brændselspriser 2015 - BF2015\Biomassepriser\2015_10_26_Biomass price model.xlsx" </t>
  </si>
  <si>
    <t>From Danish "Samfundsøkonomiske analyseforudsætninger" made by energinet.dk and danish energy agency</t>
  </si>
  <si>
    <t>Tabel 4: CIF priser / priser ab producent</t>
  </si>
  <si>
    <t>2019-priser kr./GJ</t>
  </si>
  <si>
    <t>Importpriser (CIF-priser)</t>
  </si>
  <si>
    <t>ab DK producent</t>
  </si>
  <si>
    <t>Råolie</t>
  </si>
  <si>
    <t>Naturgas</t>
  </si>
  <si>
    <t>Kul</t>
  </si>
  <si>
    <t>Fuelolie</t>
  </si>
  <si>
    <t>Gasolie</t>
  </si>
  <si>
    <t>Benzin</t>
  </si>
  <si>
    <t>Træpiller (industri)</t>
  </si>
  <si>
    <t>Træpiller (konsum)</t>
  </si>
  <si>
    <t>Træflis</t>
  </si>
  <si>
    <t>Note: Der angives ikke en importpris for halm, da halm betragtes som en lokal ressource.</t>
  </si>
  <si>
    <t>COST~2011</t>
  </si>
  <si>
    <t>COST~2012</t>
  </si>
  <si>
    <t>COST~2013</t>
  </si>
  <si>
    <t>COST~2014</t>
  </si>
  <si>
    <t>COST~2015</t>
  </si>
  <si>
    <t>COST~2017</t>
  </si>
  <si>
    <t>COST~2018</t>
  </si>
  <si>
    <t>COST~2019</t>
  </si>
  <si>
    <t>COST~2021</t>
  </si>
  <si>
    <t>COST~2022</t>
  </si>
  <si>
    <t>COST~2023</t>
  </si>
  <si>
    <t>COST~2024</t>
  </si>
  <si>
    <t>COST~2026</t>
  </si>
  <si>
    <t>COST~2027</t>
  </si>
  <si>
    <t>COST~2028</t>
  </si>
  <si>
    <t>COST~2029</t>
  </si>
  <si>
    <t>COST~2031</t>
  </si>
  <si>
    <t>COST~2032</t>
  </si>
  <si>
    <t>COST~2033</t>
  </si>
  <si>
    <t>COST~2034</t>
  </si>
  <si>
    <t>COST~2036</t>
  </si>
  <si>
    <t>COST~2037</t>
  </si>
  <si>
    <t>COST~2038</t>
  </si>
  <si>
    <t>COST~2039</t>
  </si>
  <si>
    <t>COST~2041</t>
  </si>
  <si>
    <t>COST~2042</t>
  </si>
  <si>
    <t>COST~2043</t>
  </si>
  <si>
    <t>COST~2044</t>
  </si>
  <si>
    <t>COST~2045</t>
  </si>
  <si>
    <t>COST~2046</t>
  </si>
  <si>
    <t>COST~2047</t>
  </si>
  <si>
    <t>COST~2048</t>
  </si>
  <si>
    <t>COST~2049</t>
  </si>
  <si>
    <t>COST~0</t>
  </si>
  <si>
    <t xml:space="preserve">Region Iceland (ISL) is created based on VT_NO structure </t>
  </si>
  <si>
    <t xml:space="preserve">Burcu Unluturk&amp;Dymtro Romanchenko </t>
  </si>
  <si>
    <t>Nat. Gas</t>
  </si>
  <si>
    <t>Mining crude oil</t>
  </si>
  <si>
    <t>Mining Natural gas</t>
  </si>
  <si>
    <t>*Units</t>
  </si>
  <si>
    <t>kg/GJ</t>
  </si>
  <si>
    <t>~COMEMI</t>
  </si>
  <si>
    <t>SUPNGA</t>
  </si>
  <si>
    <t>SUPCOA</t>
  </si>
  <si>
    <t>SUPDSL</t>
  </si>
  <si>
    <t>SUPHFO</t>
  </si>
  <si>
    <t>SUPLPG</t>
  </si>
  <si>
    <t>SUPWST</t>
  </si>
  <si>
    <t>SUPCO2W</t>
  </si>
  <si>
    <t>MINCO2</t>
  </si>
  <si>
    <t>The structure is based on VT_NO_SUP and data in the file is from Eurostat and also BY files of other countries</t>
  </si>
  <si>
    <t>Non ETS CO2</t>
  </si>
  <si>
    <t>ETS CO2</t>
  </si>
  <si>
    <t>Burcu Unluturk</t>
  </si>
  <si>
    <t>D-F 38&amp;39</t>
  </si>
  <si>
    <t>NETSCO2 and ETSCO2 are added</t>
  </si>
  <si>
    <t>Bio Kerosene G2</t>
  </si>
  <si>
    <t>Electro Kerosene</t>
  </si>
  <si>
    <t>Bio Synt. Nat. Gas G1</t>
  </si>
  <si>
    <t>Bio Synt. Nat. Gas G2</t>
  </si>
  <si>
    <t>Electro Synt. Nat. Gas</t>
  </si>
  <si>
    <t>Biodiesel G1</t>
  </si>
  <si>
    <t>Biodiesel G2</t>
  </si>
  <si>
    <t>Electro Diesel</t>
  </si>
  <si>
    <t>Bioethanol G1</t>
  </si>
  <si>
    <t>Bioethanol G2</t>
  </si>
  <si>
    <t>Electro Gasoline</t>
  </si>
  <si>
    <t>Bio Methanol G1</t>
  </si>
  <si>
    <t>Bio Methanol G2</t>
  </si>
  <si>
    <t>Electro Methanol</t>
  </si>
  <si>
    <t>Aviation gasoline</t>
  </si>
  <si>
    <t>Commodities, Processes, MIN-IMP_EXP</t>
  </si>
  <si>
    <t>Missing commodities are added (ones used in TRA)</t>
  </si>
  <si>
    <t>SUPKRB</t>
  </si>
  <si>
    <t>Supply Bio Kerosene</t>
  </si>
  <si>
    <t>SUPSNG</t>
  </si>
  <si>
    <t>SUPDSB</t>
  </si>
  <si>
    <t>Supply Biodiesel</t>
  </si>
  <si>
    <t>SUPGSB</t>
  </si>
  <si>
    <t>Supply Bioethanol</t>
  </si>
  <si>
    <t>SUPMOB</t>
  </si>
  <si>
    <t>Fuel tech, Processes</t>
  </si>
  <si>
    <t xml:space="preserve">Fuel tech: Commodity in &amp; out are corrected, Processes: corrected by Comm-out </t>
  </si>
  <si>
    <t>ELCC</t>
  </si>
  <si>
    <t>HETC</t>
  </si>
  <si>
    <t>HETD</t>
  </si>
  <si>
    <t>Added by MH for Sweden</t>
  </si>
  <si>
    <t>IWH</t>
  </si>
  <si>
    <t xml:space="preserve">Industrial waste heat </t>
  </si>
  <si>
    <t>Blast furnace gas</t>
  </si>
  <si>
    <t>AMB</t>
  </si>
  <si>
    <t>Ambient Temperature for heat pump</t>
  </si>
  <si>
    <t>Nuclear fuel</t>
  </si>
  <si>
    <t>Black liquor</t>
  </si>
  <si>
    <t>Fossil fuels</t>
  </si>
  <si>
    <t>Natural Gas</t>
  </si>
  <si>
    <t>FX</t>
  </si>
  <si>
    <t>Crude Oil</t>
  </si>
  <si>
    <t>Naphtha (Petroleoum)</t>
  </si>
  <si>
    <t>Marine Gas Oil</t>
  </si>
  <si>
    <t>Renewable fuels</t>
  </si>
  <si>
    <t>Biogas</t>
  </si>
  <si>
    <t>Heavy Fuel Bio Oil</t>
  </si>
  <si>
    <t>Ethanol</t>
  </si>
  <si>
    <t>Hydrogen Gas</t>
  </si>
  <si>
    <t>Ammonia (Liquid)</t>
  </si>
  <si>
    <t>Dimethyl ether</t>
  </si>
  <si>
    <t>Biomass</t>
  </si>
  <si>
    <t>Straw</t>
  </si>
  <si>
    <t>Grass</t>
  </si>
  <si>
    <t>Wood pellets</t>
  </si>
  <si>
    <t>Wood chips and wood waste</t>
  </si>
  <si>
    <t>Firewood</t>
  </si>
  <si>
    <t>Corn</t>
  </si>
  <si>
    <t>Rapeseed</t>
  </si>
  <si>
    <t>Sugar Beet</t>
  </si>
  <si>
    <t>Deep Litter</t>
  </si>
  <si>
    <t>Manure (Gylle)</t>
  </si>
  <si>
    <t>Mining</t>
  </si>
  <si>
    <t>Mining Natural Gas</t>
  </si>
  <si>
    <t>Mining Crude Oil</t>
  </si>
  <si>
    <t>Other renewables</t>
  </si>
  <si>
    <t>WAV</t>
  </si>
  <si>
    <t>Wave</t>
  </si>
  <si>
    <t>Other</t>
  </si>
  <si>
    <t>MOV</t>
  </si>
  <si>
    <t>Movement - Dummy commodity for bike and walk</t>
  </si>
  <si>
    <t>Waste products</t>
  </si>
  <si>
    <t>LNB</t>
  </si>
  <si>
    <t>Bio Naphtha (Petroleoum)</t>
  </si>
  <si>
    <t>Glycerol</t>
  </si>
  <si>
    <t>Rape Cake</t>
  </si>
  <si>
    <t>Sugar Beet Pulp</t>
  </si>
  <si>
    <t>TOTCO2</t>
  </si>
  <si>
    <t>Total CO2 emissions</t>
  </si>
  <si>
    <t>CO2SINK</t>
  </si>
  <si>
    <t>CO2 sink - non useable for fuels</t>
  </si>
  <si>
    <t>CCXCO2</t>
  </si>
  <si>
    <t>CO2 captured at plants</t>
  </si>
  <si>
    <t>BIOCO2</t>
  </si>
  <si>
    <t>Biogenic CO2 emissions</t>
  </si>
  <si>
    <t>Waste CO2 emissions SUP</t>
  </si>
  <si>
    <t>Supply fuels</t>
  </si>
  <si>
    <t>Supply electricity</t>
  </si>
  <si>
    <t>Supply Decentral district heating</t>
  </si>
  <si>
    <t>Supply Central district heating</t>
  </si>
  <si>
    <t>Supply Bio Synt. Nat. Gas</t>
  </si>
  <si>
    <t>Supply Bio Methanol</t>
  </si>
  <si>
    <t>FT-MINNGA</t>
  </si>
  <si>
    <t>FT-MINCRD</t>
  </si>
  <si>
    <t>FT-MINNGA2</t>
  </si>
  <si>
    <t>FT-MINCRD2</t>
  </si>
  <si>
    <t>FT-MINNGA3</t>
  </si>
  <si>
    <t>FT-MINCRD3</t>
  </si>
  <si>
    <t>Old data on Oil production</t>
  </si>
  <si>
    <t>Old data on Gas production</t>
  </si>
  <si>
    <t>ACTBND~0</t>
  </si>
  <si>
    <t>Interpolation</t>
  </si>
  <si>
    <t>MSEK14</t>
  </si>
  <si>
    <t>MKr19</t>
  </si>
  <si>
    <t>Triple the price of kerosene</t>
  </si>
  <si>
    <t>Triple the price natural gas</t>
  </si>
  <si>
    <t>1.5 time the cost of biofuels</t>
  </si>
  <si>
    <t>Eas CIF værdier</t>
  </si>
  <si>
    <t>Halm</t>
  </si>
  <si>
    <t>Inflation correction</t>
  </si>
  <si>
    <r>
      <t>Tabel 14: Skøn for priser på CO</t>
    </r>
    <r>
      <rPr>
        <b/>
        <vertAlign val="subscript"/>
        <sz val="15"/>
        <rFont val="Calibri"/>
        <family val="2"/>
        <scheme val="minor"/>
      </rPr>
      <t>2</t>
    </r>
  </si>
  <si>
    <t>2019-priser kr./ton</t>
  </si>
  <si>
    <t>Skøn for CO2-kvotepris</t>
  </si>
  <si>
    <t>Skøn for pris på CO2-udledninger uden for kvotesektoren</t>
  </si>
  <si>
    <t xml:space="preserve">Kilder: </t>
  </si>
  <si>
    <t xml:space="preserve">Skøn for kvotepris: Finansministeriet, september 2019. </t>
  </si>
  <si>
    <r>
      <t>Skøn for omkostninger for CO</t>
    </r>
    <r>
      <rPr>
        <vertAlign val="subscript"/>
        <sz val="10"/>
        <color theme="1"/>
        <rFont val="Calibri"/>
        <family val="2"/>
        <scheme val="minor"/>
      </rPr>
      <t>2</t>
    </r>
    <r>
      <rPr>
        <sz val="10"/>
        <color theme="1"/>
        <rFont val="Calibri"/>
        <family val="2"/>
        <scheme val="minor"/>
      </rPr>
      <t>-udledning uden for kvotesektoren: EU’s Impact Assessment for 2030-pakken (http://eur-lex.europa.eu/legal-content/EN/TXT/PDF/?uri=CELEX:52014SC0015&amp;from=EN). Efter 2030 er omkostningen for CO</t>
    </r>
    <r>
      <rPr>
        <vertAlign val="subscript"/>
        <sz val="10"/>
        <color theme="1"/>
        <rFont val="Calibri"/>
        <family val="2"/>
        <scheme val="minor"/>
      </rPr>
      <t>2</t>
    </r>
    <r>
      <rPr>
        <sz val="10"/>
        <color theme="1"/>
        <rFont val="Calibri"/>
        <family val="2"/>
        <scheme val="minor"/>
      </rPr>
      <t>-udledning uden for kvotesektoren fastholdt på samme niveau, indtil kvoteprisen når dette niveau.</t>
    </r>
  </si>
  <si>
    <t>Note 1: Alle prisskøn i denne tabel er angivet i faktorpriser, og skal derfor ganges med nettoafgiftsfaktoren for at blive angivet i forbrugerpriser.</t>
  </si>
  <si>
    <t>Comm-IN-A</t>
  </si>
  <si>
    <t>Input</t>
  </si>
  <si>
    <t>SUPCRD</t>
  </si>
  <si>
    <t>Based on NO studies on oil and gas extractions</t>
  </si>
  <si>
    <t>https://www.ssb.no/en/forskning/discussion-papers/_attachment/225118</t>
  </si>
  <si>
    <t>kg CO2</t>
  </si>
  <si>
    <t>GJ/toe</t>
  </si>
  <si>
    <t>Start</t>
  </si>
  <si>
    <t>Tabell 1: Own use of energy (PJ) in the supply sector according to Staticstics Norway (SSB). 2019 numbers.</t>
  </si>
  <si>
    <t>Oil and oil products (excl. bio)</t>
  </si>
  <si>
    <t>Electricity</t>
  </si>
  <si>
    <t>District heating</t>
  </si>
  <si>
    <t>Crude petroleum and natural gas production</t>
  </si>
  <si>
    <t>Oil refineries</t>
  </si>
  <si>
    <t>Total supply</t>
  </si>
  <si>
    <t xml:space="preserve">Values are cabilrated with 5% </t>
  </si>
  <si>
    <t>Assuming electricity consumption in Oil and gas production can become 100 % electricified would result in a 50% less fuel consumption compared to Natural gas</t>
  </si>
  <si>
    <t>ACTBND~UP~ISL</t>
  </si>
  <si>
    <t>ACTBND~UP~2011~ISL</t>
  </si>
  <si>
    <t>ACTBND~UP~2012~ISL</t>
  </si>
  <si>
    <t>ACTBND~UP~2013~ISL</t>
  </si>
  <si>
    <t>ACTBND~UP~2015~ISL</t>
  </si>
  <si>
    <t>ACTBND~UP~2014~ISL</t>
  </si>
  <si>
    <t>Heat cooling</t>
  </si>
  <si>
    <t>FT-HETC2HETCC</t>
  </si>
  <si>
    <t>HETCC</t>
  </si>
  <si>
    <t>EXPHETCC</t>
  </si>
  <si>
    <t>Heat Cooling</t>
  </si>
  <si>
    <t>EXPHETC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</si>
</sst>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9">
    <numFmt numFmtId="41" formatCode="_-* #,##0_-;\-* #,##0_-;_-* &quot;-&quot;_-;_-@_-"/>
    <numFmt numFmtId="43" formatCode="_-* #,##0.00_-;\-* #,##0.00_-;_-* &quot;-&quot;??_-;_-@_-"/>
    <numFmt numFmtId="164" formatCode="_-* #,##0.00\ _k_r_-;\-* #,##0.00\ _k_r_-;_-* &quot;-&quot;??\ _k_r_-;_-@_-"/>
    <numFmt numFmtId="165" formatCode="\Te\x\t"/>
    <numFmt numFmtId="166" formatCode="_ * #,##0.00_ ;_ * \-#,##0.00_ ;_ * &quot;-&quot;??_ ;_ @_ "/>
    <numFmt numFmtId="167" formatCode="_ * #,##0.0_ ;_ * \-#,##0.0_ ;_ * &quot;-&quot;??_ ;_ @_ "/>
    <numFmt numFmtId="168" formatCode="0.0"/>
    <numFmt numFmtId="169" formatCode="_(* #,##0.00_);_(* \(#,##0.00\);_(* &quot;-&quot;??_);_(@_)"/>
    <numFmt numFmtId="170" formatCode="0.0_ ;\-0.0\ "/>
    <numFmt numFmtId="171" formatCode="_-&quot;€&quot;\ * #,##0.00_-;\-&quot;€&quot;\ * #,##0.00_-;_-&quot;€&quot;\ * &quot;-&quot;??_-;_-@_-"/>
    <numFmt numFmtId="172" formatCode="#,##0;\-\ #,##0;_-\ &quot;- &quot;"/>
    <numFmt numFmtId="173" formatCode="_-[$€-2]\ * #,##0.00_-;\-[$€-2]\ * #,##0.00_-;_-[$€-2]\ * &quot;-&quot;??_-"/>
    <numFmt numFmtId="174" formatCode="_([$€]* #,##0.00_);_([$€]* \(#,##0.00\);_([$€]* &quot;-&quot;??_);_(@_)"/>
    <numFmt numFmtId="175" formatCode="0.0%"/>
    <numFmt numFmtId="176" formatCode="_-[$€-2]* #,##0.00_-;\-[$€-2]* #,##0.00_-;_-[$€-2]* &quot;-&quot;??_-"/>
    <numFmt numFmtId="177" formatCode="0_ ;\-0\ "/>
    <numFmt numFmtId="178" formatCode="#,##0;#\ ##0"/>
    <numFmt numFmtId="179" formatCode="0.0;\-0.0;0"/>
    <numFmt numFmtId="180" formatCode="0.000"/>
  </numFmts>
  <fonts count="115">
    <font>
      <sz val="11"/>
      <color theme="1"/>
      <name val="Calibri"/>
      <family val="2"/>
      <scheme val="minor"/>
    </font>
    <font>
      <sz val="11"/>
      <color theme="1"/>
      <name val="Calibri"/>
      <family val="2"/>
      <scheme val="minor"/>
    </font>
    <font>
      <b/>
      <sz val="13"/>
      <color theme="3"/>
      <name val="Calibri"/>
      <family val="2"/>
      <scheme val="minor"/>
    </font>
    <font>
      <sz val="11"/>
      <color rgb="FF9C0006"/>
      <name val="Calibri"/>
      <family val="2"/>
      <scheme val="minor"/>
    </font>
    <font>
      <b/>
      <sz val="11"/>
      <color rgb="FF3F3F3F"/>
      <name val="Calibri"/>
      <family val="2"/>
      <scheme val="minor"/>
    </font>
    <font>
      <b/>
      <sz val="11"/>
      <color theme="1"/>
      <name val="Calibri"/>
      <family val="2"/>
      <scheme val="minor"/>
    </font>
    <font>
      <sz val="10"/>
      <name val="Arial"/>
      <family val="2"/>
      <charset val="204"/>
    </font>
    <font>
      <b/>
      <sz val="10"/>
      <name val="Arial"/>
      <family val="2"/>
    </font>
    <font>
      <sz val="10"/>
      <name val="Arial"/>
      <family val="2"/>
    </font>
    <font>
      <b/>
      <sz val="14"/>
      <color rgb="FFFF0000"/>
      <name val="Calibri"/>
      <family val="2"/>
      <scheme val="minor"/>
    </font>
    <font>
      <b/>
      <sz val="11"/>
      <color rgb="FFFF0000"/>
      <name val="Calibri"/>
      <family val="2"/>
      <scheme val="minor"/>
    </font>
    <font>
      <b/>
      <sz val="10"/>
      <color indexed="12"/>
      <name val="Arial"/>
      <family val="2"/>
    </font>
    <font>
      <sz val="10"/>
      <name val="Calibri"/>
      <family val="2"/>
    </font>
    <font>
      <sz val="8"/>
      <name val="Calibri"/>
      <family val="2"/>
    </font>
    <font>
      <sz val="10"/>
      <color rgb="FFFF0000"/>
      <name val="Arial"/>
      <family val="2"/>
    </font>
    <font>
      <b/>
      <sz val="10"/>
      <color indexed="10"/>
      <name val="Arial"/>
      <family val="2"/>
    </font>
    <font>
      <sz val="11"/>
      <color indexed="17"/>
      <name val="Calibri"/>
      <family val="2"/>
    </font>
    <font>
      <sz val="7"/>
      <name val="Calibri"/>
      <family val="2"/>
    </font>
    <font>
      <b/>
      <sz val="9"/>
      <color indexed="81"/>
      <name val="Tahoma"/>
      <family val="2"/>
    </font>
    <font>
      <sz val="9"/>
      <color indexed="81"/>
      <name val="Tahoma"/>
      <family val="2"/>
    </font>
    <font>
      <i/>
      <sz val="11"/>
      <color theme="1"/>
      <name val="Calibri"/>
      <family val="2"/>
      <scheme val="minor"/>
    </font>
    <font>
      <sz val="10"/>
      <name val="Calibri"/>
      <family val="2"/>
      <scheme val="minor"/>
    </font>
    <font>
      <sz val="10"/>
      <color theme="1"/>
      <name val="Calibri"/>
      <family val="2"/>
    </font>
    <font>
      <sz val="10"/>
      <color theme="1"/>
      <name val="Calibri"/>
      <family val="2"/>
      <scheme val="minor"/>
    </font>
    <font>
      <sz val="10"/>
      <color indexed="9"/>
      <name val="Calibri"/>
      <family val="2"/>
      <scheme val="minor"/>
    </font>
    <font>
      <sz val="9"/>
      <name val="Calibri"/>
      <family val="2"/>
    </font>
    <font>
      <b/>
      <sz val="15"/>
      <color theme="3"/>
      <name val="Calibri"/>
      <family val="2"/>
      <scheme val="minor"/>
    </font>
    <font>
      <b/>
      <sz val="11"/>
      <color theme="3"/>
      <name val="Calibri"/>
      <family val="2"/>
      <scheme val="minor"/>
    </font>
    <font>
      <b/>
      <sz val="11"/>
      <color rgb="FFFA7D00"/>
      <name val="Calibri"/>
      <family val="2"/>
      <scheme val="minor"/>
    </font>
    <font>
      <sz val="16"/>
      <name val="Arial"/>
      <family val="2"/>
    </font>
    <font>
      <sz val="11"/>
      <color rgb="FF00B050"/>
      <name val="Calibri"/>
      <family val="2"/>
      <scheme val="minor"/>
    </font>
    <font>
      <sz val="11"/>
      <color rgb="FF0070C0"/>
      <name val="Calibri"/>
      <family val="2"/>
      <scheme val="minor"/>
    </font>
    <font>
      <sz val="10"/>
      <color rgb="FF00B050"/>
      <name val="Arial"/>
      <family val="2"/>
    </font>
    <font>
      <b/>
      <sz val="11"/>
      <color rgb="FF00B050"/>
      <name val="Calibri"/>
      <family val="2"/>
      <scheme val="minor"/>
    </font>
    <font>
      <b/>
      <sz val="15"/>
      <name val="Calibri"/>
      <family val="2"/>
      <scheme val="minor"/>
    </font>
    <font>
      <b/>
      <sz val="9"/>
      <color theme="1"/>
      <name val="Calibri"/>
      <family val="2"/>
      <scheme val="minor"/>
    </font>
    <font>
      <sz val="9"/>
      <color theme="1"/>
      <name val="Calibri"/>
      <family val="2"/>
      <scheme val="minor"/>
    </font>
    <font>
      <sz val="18"/>
      <color theme="3"/>
      <name val="Calibri Light"/>
      <family val="2"/>
      <scheme val="major"/>
    </font>
    <font>
      <sz val="11"/>
      <color rgb="FF006100"/>
      <name val="Calibri"/>
      <family val="2"/>
      <scheme val="minor"/>
    </font>
    <font>
      <sz val="11"/>
      <color rgb="FF3F3F76"/>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1"/>
      <color indexed="8"/>
      <name val="Calibri"/>
      <family val="2"/>
    </font>
    <font>
      <sz val="11"/>
      <color indexed="9"/>
      <name val="Calibri"/>
      <family val="2"/>
    </font>
    <font>
      <b/>
      <sz val="11"/>
      <color indexed="52"/>
      <name val="Calibri"/>
      <family val="2"/>
    </font>
    <font>
      <sz val="11"/>
      <color indexed="52"/>
      <name val="Calibri"/>
      <family val="2"/>
    </font>
    <font>
      <b/>
      <sz val="11"/>
      <color indexed="9"/>
      <name val="Calibri"/>
      <family val="2"/>
    </font>
    <font>
      <sz val="11"/>
      <color indexed="62"/>
      <name val="Calibri"/>
      <family val="2"/>
    </font>
    <font>
      <sz val="10"/>
      <name val="MS Sans Serif"/>
      <family val="2"/>
    </font>
    <font>
      <sz val="11"/>
      <color indexed="60"/>
      <name val="Calibri"/>
      <family val="2"/>
    </font>
    <font>
      <b/>
      <sz val="11"/>
      <color indexed="63"/>
      <name val="Calibri"/>
      <family val="2"/>
    </font>
    <font>
      <sz val="11"/>
      <color indexed="10"/>
      <name val="Calibri"/>
      <family val="2"/>
    </font>
    <font>
      <i/>
      <sz val="11"/>
      <color indexed="23"/>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b/>
      <sz val="11"/>
      <color indexed="8"/>
      <name val="Calibri"/>
      <family val="2"/>
    </font>
    <font>
      <sz val="11"/>
      <color indexed="20"/>
      <name val="Calibri"/>
      <family val="2"/>
    </font>
    <font>
      <sz val="8"/>
      <name val="Arial"/>
      <family val="2"/>
    </font>
    <font>
      <sz val="10"/>
      <name val="Helv"/>
    </font>
    <font>
      <sz val="10"/>
      <name val="Courier"/>
      <family val="3"/>
    </font>
    <font>
      <sz val="9"/>
      <color indexed="8"/>
      <name val="Times New Roman"/>
      <family val="1"/>
    </font>
    <font>
      <sz val="9"/>
      <name val="Times New Roman"/>
      <family val="1"/>
    </font>
    <font>
      <b/>
      <sz val="9"/>
      <name val="Times New Roman"/>
      <family val="1"/>
    </font>
    <font>
      <sz val="9"/>
      <name val="Geneva"/>
      <family val="2"/>
    </font>
    <font>
      <i/>
      <sz val="10"/>
      <name val="Calibri"/>
      <family val="2"/>
    </font>
    <font>
      <b/>
      <sz val="11"/>
      <name val="Calibri"/>
      <family val="2"/>
    </font>
    <font>
      <u/>
      <sz val="8"/>
      <color indexed="12"/>
      <name val="Arial"/>
      <family val="2"/>
    </font>
    <font>
      <sz val="10"/>
      <color rgb="FF9C0006"/>
      <name val="Calibri"/>
      <family val="2"/>
    </font>
    <font>
      <sz val="10"/>
      <color rgb="FF0000FF"/>
      <name val="Calibri"/>
      <family val="2"/>
    </font>
    <font>
      <u/>
      <sz val="11"/>
      <color theme="10"/>
      <name val="Calibri"/>
      <family val="2"/>
      <scheme val="minor"/>
    </font>
    <font>
      <sz val="10"/>
      <color rgb="FF00B050"/>
      <name val="Calibri"/>
      <family val="2"/>
    </font>
    <font>
      <sz val="11"/>
      <color theme="1"/>
      <name val="Calibri"/>
      <family val="2"/>
    </font>
    <font>
      <b/>
      <sz val="16"/>
      <color theme="0"/>
      <name val="Calibri"/>
      <family val="2"/>
      <scheme val="minor"/>
    </font>
    <font>
      <b/>
      <sz val="13"/>
      <color theme="0"/>
      <name val="Calibri"/>
      <family val="2"/>
      <scheme val="minor"/>
    </font>
    <font>
      <b/>
      <sz val="12"/>
      <color theme="0"/>
      <name val="Calibri"/>
      <family val="2"/>
      <scheme val="minor"/>
    </font>
    <font>
      <sz val="10"/>
      <color rgb="FFFF0000"/>
      <name val="Calibri"/>
      <family val="2"/>
    </font>
    <font>
      <sz val="10"/>
      <color rgb="FFFF0000"/>
      <name val="Calibri"/>
      <family val="2"/>
      <scheme val="minor"/>
    </font>
    <font>
      <b/>
      <sz val="18"/>
      <color theme="3"/>
      <name val="Calibri Light"/>
      <family val="2"/>
      <scheme val="major"/>
    </font>
    <font>
      <sz val="11"/>
      <color rgb="FF9C6500"/>
      <name val="Calibri"/>
      <family val="2"/>
      <scheme val="minor"/>
    </font>
    <font>
      <sz val="10"/>
      <color theme="1"/>
      <name val="Arial"/>
      <family val="2"/>
    </font>
    <font>
      <sz val="8"/>
      <color indexed="8"/>
      <name val="Arial"/>
      <family val="2"/>
    </font>
    <font>
      <sz val="10"/>
      <name val="Times New Roman"/>
      <family val="1"/>
    </font>
    <font>
      <sz val="14"/>
      <color indexed="50"/>
      <name val="Arial"/>
      <family val="2"/>
    </font>
    <font>
      <sz val="6"/>
      <name val="Arial"/>
      <family val="2"/>
    </font>
    <font>
      <b/>
      <sz val="8.5"/>
      <color indexed="50"/>
      <name val="Arial"/>
      <family val="2"/>
    </font>
    <font>
      <b/>
      <sz val="7"/>
      <color indexed="9"/>
      <name val="Arial"/>
      <family val="2"/>
    </font>
    <font>
      <b/>
      <sz val="7"/>
      <name val="Arial"/>
      <family val="2"/>
    </font>
    <font>
      <sz val="7"/>
      <name val="Arial"/>
      <family val="2"/>
    </font>
    <font>
      <sz val="7"/>
      <color indexed="8"/>
      <name val="Arial"/>
      <family val="2"/>
    </font>
    <font>
      <sz val="6.5"/>
      <name val="Arial"/>
      <family val="2"/>
    </font>
    <font>
      <u/>
      <sz val="10"/>
      <color indexed="12"/>
      <name val="Arial"/>
      <family val="2"/>
    </font>
    <font>
      <b/>
      <sz val="7"/>
      <color indexed="45"/>
      <name val="Arial"/>
      <family val="2"/>
    </font>
    <font>
      <sz val="7"/>
      <color indexed="45"/>
      <name val="Arial"/>
      <family val="2"/>
    </font>
    <font>
      <u/>
      <sz val="10"/>
      <color theme="10"/>
      <name val="Arial"/>
      <family val="2"/>
    </font>
    <font>
      <sz val="9"/>
      <name val="Geneva"/>
    </font>
    <font>
      <sz val="10"/>
      <color indexed="10"/>
      <name val="Calibri"/>
      <family val="2"/>
    </font>
    <font>
      <sz val="11"/>
      <color theme="1"/>
      <name val="Calibri"/>
      <family val="2"/>
      <charset val="186"/>
      <scheme val="minor"/>
    </font>
    <font>
      <sz val="9"/>
      <name val="Helvetica"/>
      <family val="2"/>
    </font>
    <font>
      <sz val="11"/>
      <color rgb="FF000000"/>
      <name val="Calibri"/>
      <family val="2"/>
    </font>
    <font>
      <sz val="10"/>
      <name val="Arial"/>
      <family val="2"/>
    </font>
    <font>
      <sz val="11"/>
      <name val="Calibri"/>
      <family val="2"/>
      <scheme val="minor"/>
    </font>
    <font>
      <sz val="11"/>
      <name val="Calibri"/>
      <family val="2"/>
    </font>
    <font>
      <b/>
      <sz val="16"/>
      <color theme="1"/>
      <name val="Calibri"/>
      <family val="2"/>
      <scheme val="minor"/>
    </font>
    <font>
      <b/>
      <sz val="9"/>
      <color rgb="FF808080"/>
      <name val="Calibri"/>
      <family val="2"/>
    </font>
    <font>
      <sz val="9"/>
      <color rgb="FFC00000"/>
      <name val="Calibri"/>
      <family val="2"/>
    </font>
    <font>
      <b/>
      <vertAlign val="subscript"/>
      <sz val="15"/>
      <name val="Calibri"/>
      <family val="2"/>
      <scheme val="minor"/>
    </font>
    <font>
      <vertAlign val="subscript"/>
      <sz val="10"/>
      <color theme="1"/>
      <name val="Calibri"/>
      <family val="2"/>
      <scheme val="minor"/>
    </font>
    <font>
      <sz val="10"/>
      <color rgb="FF0070C0"/>
      <name val="Arial"/>
      <family val="2"/>
    </font>
    <font>
      <i/>
      <sz val="9"/>
      <color rgb="FF44546A"/>
      <name val="Calibri"/>
      <family val="2"/>
    </font>
    <font>
      <b/>
      <sz val="11"/>
      <color rgb="FF000000"/>
      <name val="Calibri"/>
      <family val="2"/>
    </font>
  </fonts>
  <fills count="81">
    <fill>
      <patternFill patternType="none"/>
    </fill>
    <fill>
      <patternFill patternType="gray125"/>
    </fill>
    <fill>
      <patternFill patternType="solid">
        <fgColor rgb="FFFFC7CE"/>
      </patternFill>
    </fill>
    <fill>
      <patternFill patternType="solid">
        <fgColor rgb="FFF2F2F2"/>
      </patternFill>
    </fill>
    <fill>
      <patternFill patternType="solid">
        <fgColor theme="6" tint="0.79998168889431442"/>
        <bgColor indexed="65"/>
      </patternFill>
    </fill>
    <fill>
      <patternFill patternType="solid">
        <fgColor theme="8" tint="0.79998168889431442"/>
        <bgColor indexed="65"/>
      </patternFill>
    </fill>
    <fill>
      <patternFill patternType="solid">
        <fgColor rgb="FF92D050"/>
        <bgColor indexed="64"/>
      </patternFill>
    </fill>
    <fill>
      <patternFill patternType="solid">
        <fgColor indexed="29"/>
        <bgColor indexed="64"/>
      </patternFill>
    </fill>
    <fill>
      <patternFill patternType="solid">
        <fgColor indexed="43"/>
        <bgColor indexed="64"/>
      </patternFill>
    </fill>
    <fill>
      <patternFill patternType="solid">
        <fgColor indexed="51"/>
        <bgColor indexed="64"/>
      </patternFill>
    </fill>
    <fill>
      <patternFill patternType="solid">
        <fgColor rgb="FFFFFF00"/>
        <bgColor indexed="64"/>
      </patternFill>
    </fill>
    <fill>
      <patternFill patternType="solid">
        <fgColor indexed="42"/>
      </patternFill>
    </fill>
    <fill>
      <patternFill patternType="solid">
        <fgColor rgb="FFFF0000"/>
        <bgColor indexed="64"/>
      </patternFill>
    </fill>
    <fill>
      <patternFill patternType="solid">
        <fgColor indexed="46"/>
        <bgColor indexed="64"/>
      </patternFill>
    </fill>
    <fill>
      <patternFill patternType="solid">
        <fgColor rgb="FFFFFF99"/>
        <bgColor indexed="64"/>
      </patternFill>
    </fill>
    <fill>
      <patternFill patternType="solid">
        <fgColor indexed="12"/>
        <bgColor indexed="64"/>
      </patternFill>
    </fill>
    <fill>
      <patternFill patternType="solid">
        <fgColor indexed="31"/>
        <bgColor indexed="64"/>
      </patternFill>
    </fill>
    <fill>
      <patternFill patternType="solid">
        <fgColor rgb="FFC6EFCE"/>
      </patternFill>
    </fill>
    <fill>
      <patternFill patternType="solid">
        <fgColor rgb="FFFFEB9C"/>
      </patternFill>
    </fill>
    <fill>
      <patternFill patternType="solid">
        <fgColor rgb="FFFFCC99"/>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9"/>
        <bgColor indexed="64"/>
      </patternFill>
    </fill>
    <fill>
      <patternFill patternType="solid">
        <fgColor indexed="31"/>
      </patternFill>
    </fill>
    <fill>
      <patternFill patternType="solid">
        <fgColor indexed="45"/>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47"/>
        <bgColor indexed="64"/>
      </patternFill>
    </fill>
    <fill>
      <patternFill patternType="solid">
        <fgColor indexed="22"/>
      </patternFill>
    </fill>
    <fill>
      <patternFill patternType="solid">
        <fgColor indexed="55"/>
      </patternFill>
    </fill>
    <fill>
      <patternFill patternType="solid">
        <fgColor indexed="43"/>
      </patternFill>
    </fill>
    <fill>
      <patternFill patternType="solid">
        <fgColor indexed="55"/>
        <bgColor indexed="64"/>
      </patternFill>
    </fill>
    <fill>
      <patternFill patternType="solid">
        <fgColor indexed="26"/>
      </patternFill>
    </fill>
    <fill>
      <patternFill patternType="solid">
        <fgColor theme="0"/>
        <bgColor indexed="64"/>
      </patternFill>
    </fill>
    <fill>
      <patternFill patternType="solid">
        <fgColor rgb="FFBED6EE"/>
        <bgColor indexed="64"/>
      </patternFill>
    </fill>
    <fill>
      <patternFill patternType="solid">
        <fgColor theme="6" tint="0.59996337778862885"/>
        <bgColor indexed="64"/>
      </patternFill>
    </fill>
    <fill>
      <patternFill patternType="solid">
        <fgColor rgb="FFFFC000"/>
        <bgColor indexed="64"/>
      </patternFill>
    </fill>
    <fill>
      <patternFill patternType="solid">
        <fgColor theme="0" tint="-0.34998626667073579"/>
        <bgColor indexed="64"/>
      </patternFill>
    </fill>
    <fill>
      <patternFill patternType="solid">
        <fgColor theme="0" tint="-0.24994659260841701"/>
        <bgColor indexed="64"/>
      </patternFill>
    </fill>
    <fill>
      <patternFill patternType="solid">
        <fgColor indexed="42"/>
        <bgColor indexed="64"/>
      </patternFill>
    </fill>
    <fill>
      <patternFill patternType="solid">
        <fgColor theme="6" tint="0.59999389629810485"/>
        <bgColor indexed="64"/>
      </patternFill>
    </fill>
    <fill>
      <patternFill patternType="solid">
        <fgColor rgb="FFCCFFCC"/>
        <bgColor indexed="64"/>
      </patternFill>
    </fill>
    <fill>
      <patternFill patternType="solid">
        <fgColor rgb="FF99CCFF"/>
        <bgColor indexed="64"/>
      </patternFill>
    </fill>
    <fill>
      <patternFill patternType="solid">
        <fgColor rgb="FFFFCC00"/>
        <bgColor indexed="64"/>
      </patternFill>
    </fill>
    <fill>
      <patternFill patternType="solid">
        <fgColor theme="6"/>
        <bgColor indexed="64"/>
      </patternFill>
    </fill>
    <fill>
      <patternFill patternType="solid">
        <fgColor rgb="FFD8E4BC"/>
        <bgColor rgb="FF000000"/>
      </patternFill>
    </fill>
  </fills>
  <borders count="66">
    <border>
      <left/>
      <right/>
      <top/>
      <bottom/>
      <diagonal/>
    </border>
    <border>
      <left/>
      <right/>
      <top/>
      <bottom style="thick">
        <color theme="4" tint="0.499984740745262"/>
      </bottom>
      <diagonal/>
    </border>
    <border>
      <left style="thin">
        <color rgb="FF3F3F3F"/>
      </left>
      <right style="thin">
        <color rgb="FF3F3F3F"/>
      </right>
      <top style="thin">
        <color rgb="FF3F3F3F"/>
      </top>
      <bottom style="thin">
        <color rgb="FF3F3F3F"/>
      </bottom>
      <diagonal/>
    </border>
    <border>
      <left/>
      <right/>
      <top/>
      <bottom style="thin">
        <color indexed="64"/>
      </bottom>
      <diagonal/>
    </border>
    <border>
      <left/>
      <right/>
      <top style="thin">
        <color indexed="64"/>
      </top>
      <bottom style="medium">
        <color indexed="64"/>
      </bottom>
      <diagonal/>
    </border>
    <border>
      <left/>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auto="1"/>
      </top>
      <bottom style="thin">
        <color auto="1"/>
      </bottom>
      <diagonal/>
    </border>
    <border>
      <left style="medium">
        <color indexed="64"/>
      </left>
      <right/>
      <top style="medium">
        <color indexed="64"/>
      </top>
      <bottom/>
      <diagonal/>
    </border>
    <border>
      <left/>
      <right style="medium">
        <color indexed="64"/>
      </right>
      <top style="medium">
        <color indexed="64"/>
      </top>
      <bottom/>
      <diagonal/>
    </border>
    <border>
      <left/>
      <right/>
      <top/>
      <bottom style="thick">
        <color theme="4"/>
      </bottom>
      <diagonal/>
    </border>
    <border>
      <left style="thin">
        <color rgb="FF7F7F7F"/>
      </left>
      <right style="thin">
        <color rgb="FF7F7F7F"/>
      </right>
      <top style="thin">
        <color rgb="FF7F7F7F"/>
      </top>
      <bottom style="thin">
        <color rgb="FF7F7F7F"/>
      </bottom>
      <diagonal/>
    </border>
    <border>
      <left style="thin">
        <color indexed="64"/>
      </left>
      <right/>
      <top/>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medium">
        <color theme="4" tint="0.39997558519241921"/>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style="medium">
        <color indexed="64"/>
      </left>
      <right/>
      <top style="thin">
        <color indexed="64"/>
      </top>
      <bottom style="thin">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bottom style="thin">
        <color indexed="50"/>
      </bottom>
      <diagonal/>
    </border>
    <border>
      <left/>
      <right/>
      <top style="thin">
        <color indexed="45"/>
      </top>
      <bottom style="thin">
        <color indexed="45"/>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medium">
        <color indexed="64"/>
      </left>
      <right/>
      <top style="thin">
        <color indexed="64"/>
      </top>
      <bottom style="thin">
        <color indexed="64"/>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style="thin">
        <color indexed="64"/>
      </top>
      <bottom/>
      <diagonal/>
    </border>
    <border>
      <left/>
      <right/>
      <top/>
      <bottom style="thin">
        <color auto="1"/>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medium">
        <color indexed="64"/>
      </left>
      <right/>
      <top style="thin">
        <color indexed="64"/>
      </top>
      <bottom style="thin">
        <color indexed="64"/>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indexed="64"/>
      </left>
      <right/>
      <top style="medium">
        <color indexed="64"/>
      </top>
      <bottom style="medium">
        <color indexed="64"/>
      </bottom>
      <diagonal/>
    </border>
    <border>
      <left style="thin">
        <color indexed="64"/>
      </left>
      <right/>
      <top style="medium">
        <color indexed="64"/>
      </top>
      <bottom/>
      <diagonal/>
    </border>
  </borders>
  <cellStyleXfs count="16165">
    <xf numFmtId="0" fontId="0" fillId="0" borderId="0"/>
    <xf numFmtId="0" fontId="2" fillId="0" borderId="1" applyNumberFormat="0" applyFill="0" applyAlignment="0" applyProtection="0"/>
    <xf numFmtId="0" fontId="3" fillId="2" borderId="0" applyNumberFormat="0" applyBorder="0" applyAlignment="0" applyProtection="0"/>
    <xf numFmtId="0" fontId="6" fillId="0" borderId="0"/>
    <xf numFmtId="0" fontId="1" fillId="0" borderId="0"/>
    <xf numFmtId="0" fontId="8" fillId="0" borderId="0"/>
    <xf numFmtId="0" fontId="1" fillId="0" borderId="0"/>
    <xf numFmtId="0" fontId="1" fillId="4" borderId="0" applyNumberFormat="0" applyBorder="0" applyAlignment="0" applyProtection="0"/>
    <xf numFmtId="0" fontId="16" fillId="11" borderId="0" applyNumberFormat="0" applyBorder="0" applyAlignment="0" applyProtection="0"/>
    <xf numFmtId="9" fontId="8" fillId="0" borderId="0" applyFont="0" applyFill="0" applyBorder="0" applyAlignment="0" applyProtection="0"/>
    <xf numFmtId="0" fontId="1" fillId="5" borderId="0" applyNumberFormat="0" applyBorder="0" applyAlignment="0" applyProtection="0"/>
    <xf numFmtId="0" fontId="1" fillId="0" borderId="0"/>
    <xf numFmtId="166" fontId="1" fillId="0" borderId="0" applyFont="0" applyFill="0" applyBorder="0" applyAlignment="0" applyProtection="0"/>
    <xf numFmtId="0" fontId="4" fillId="3" borderId="2" applyNumberFormat="0" applyAlignment="0" applyProtection="0"/>
    <xf numFmtId="0" fontId="8" fillId="0" borderId="0"/>
    <xf numFmtId="0" fontId="1" fillId="0" borderId="0"/>
    <xf numFmtId="0" fontId="1" fillId="0" borderId="0"/>
    <xf numFmtId="166" fontId="1" fillId="0" borderId="0" applyFont="0" applyFill="0" applyBorder="0" applyAlignment="0" applyProtection="0"/>
    <xf numFmtId="0" fontId="1" fillId="0" borderId="0"/>
    <xf numFmtId="0" fontId="1" fillId="0" borderId="0"/>
    <xf numFmtId="0" fontId="1" fillId="0" borderId="0"/>
    <xf numFmtId="0" fontId="22" fillId="0" borderId="0"/>
    <xf numFmtId="0" fontId="26" fillId="0" borderId="14" applyNumberFormat="0" applyFill="0" applyAlignment="0" applyProtection="0"/>
    <xf numFmtId="0" fontId="27" fillId="0" borderId="0" applyNumberFormat="0" applyFill="0" applyBorder="0" applyAlignment="0" applyProtection="0"/>
    <xf numFmtId="0" fontId="28" fillId="3" borderId="15" applyNumberFormat="0" applyAlignment="0" applyProtection="0"/>
    <xf numFmtId="0" fontId="38" fillId="17" borderId="0" applyNumberFormat="0" applyBorder="0" applyAlignment="0" applyProtection="0"/>
    <xf numFmtId="0" fontId="40" fillId="0" borderId="27" applyNumberFormat="0" applyFill="0" applyAlignment="0" applyProtection="0"/>
    <xf numFmtId="0" fontId="41" fillId="20" borderId="28" applyNumberFormat="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5" fillId="0" borderId="30" applyNumberFormat="0" applyFill="0" applyAlignment="0" applyProtection="0"/>
    <xf numFmtId="0" fontId="44"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44"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44" fillId="30" borderId="0" applyNumberFormat="0" applyBorder="0" applyAlignment="0" applyProtection="0"/>
    <xf numFmtId="0" fontId="1" fillId="4" borderId="0" applyNumberFormat="0" applyBorder="0" applyAlignment="0" applyProtection="0"/>
    <xf numFmtId="0" fontId="1" fillId="31" borderId="0" applyNumberFormat="0" applyBorder="0" applyAlignment="0" applyProtection="0"/>
    <xf numFmtId="0" fontId="44" fillId="33"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44" fillId="37" borderId="0" applyNumberFormat="0" applyBorder="0" applyAlignment="0" applyProtection="0"/>
    <xf numFmtId="0" fontId="1" fillId="5" borderId="0" applyNumberFormat="0" applyBorder="0" applyAlignment="0" applyProtection="0"/>
    <xf numFmtId="0" fontId="1" fillId="38" borderId="0" applyNumberFormat="0" applyBorder="0" applyAlignment="0" applyProtection="0"/>
    <xf numFmtId="0" fontId="44" fillId="40" borderId="0" applyNumberFormat="0" applyBorder="0" applyAlignment="0" applyProtection="0"/>
    <xf numFmtId="0" fontId="1" fillId="41" borderId="0" applyNumberFormat="0" applyBorder="0" applyAlignment="0" applyProtection="0"/>
    <xf numFmtId="0" fontId="1" fillId="42" borderId="0" applyNumberFormat="0" applyBorder="0" applyAlignment="0" applyProtection="0"/>
    <xf numFmtId="176" fontId="8" fillId="0" borderId="0"/>
    <xf numFmtId="3" fontId="8" fillId="68" borderId="15" applyFont="0" applyFill="0" applyBorder="0" applyAlignment="0" applyProtection="0"/>
    <xf numFmtId="0" fontId="45" fillId="45" borderId="0" applyNumberFormat="0" applyBorder="0" applyAlignment="0" applyProtection="0"/>
    <xf numFmtId="0" fontId="45" fillId="46" borderId="0" applyNumberFormat="0" applyBorder="0" applyAlignment="0" applyProtection="0"/>
    <xf numFmtId="0" fontId="45" fillId="11" borderId="0" applyNumberFormat="0" applyBorder="0" applyAlignment="0" applyProtection="0"/>
    <xf numFmtId="0" fontId="45" fillId="47" borderId="0" applyNumberFormat="0" applyBorder="0" applyAlignment="0" applyProtection="0"/>
    <xf numFmtId="0" fontId="45" fillId="48" borderId="0" applyNumberFormat="0" applyBorder="0" applyAlignment="0" applyProtection="0"/>
    <xf numFmtId="0" fontId="45" fillId="49" borderId="0" applyNumberFormat="0" applyBorder="0" applyAlignment="0" applyProtection="0"/>
    <xf numFmtId="0" fontId="45" fillId="50" borderId="0" applyNumberFormat="0" applyBorder="0" applyAlignment="0" applyProtection="0"/>
    <xf numFmtId="0" fontId="45" fillId="51" borderId="0" applyNumberFormat="0" applyBorder="0" applyAlignment="0" applyProtection="0"/>
    <xf numFmtId="0" fontId="45" fillId="52" borderId="0" applyNumberFormat="0" applyBorder="0" applyAlignment="0" applyProtection="0"/>
    <xf numFmtId="0" fontId="45" fillId="47" borderId="0" applyNumberFormat="0" applyBorder="0" applyAlignment="0" applyProtection="0"/>
    <xf numFmtId="0" fontId="45" fillId="50" borderId="0" applyNumberFormat="0" applyBorder="0" applyAlignment="0" applyProtection="0"/>
    <xf numFmtId="0" fontId="45" fillId="53" borderId="0" applyNumberFormat="0" applyBorder="0" applyAlignment="0" applyProtection="0"/>
    <xf numFmtId="0" fontId="8" fillId="0" borderId="0" applyNumberFormat="0" applyFont="0" applyFill="0" applyBorder="0" applyProtection="0">
      <alignment horizontal="left" vertical="center" indent="5"/>
    </xf>
    <xf numFmtId="0" fontId="46" fillId="54" borderId="0" applyNumberFormat="0" applyBorder="0" applyAlignment="0" applyProtection="0"/>
    <xf numFmtId="0" fontId="46" fillId="51" borderId="0" applyNumberFormat="0" applyBorder="0" applyAlignment="0" applyProtection="0"/>
    <xf numFmtId="0" fontId="46" fillId="52" borderId="0" applyNumberFormat="0" applyBorder="0" applyAlignment="0" applyProtection="0"/>
    <xf numFmtId="0" fontId="46" fillId="55" borderId="0" applyNumberFormat="0" applyBorder="0" applyAlignment="0" applyProtection="0"/>
    <xf numFmtId="0" fontId="46" fillId="56" borderId="0" applyNumberFormat="0" applyBorder="0" applyAlignment="0" applyProtection="0"/>
    <xf numFmtId="0" fontId="46" fillId="57" borderId="0" applyNumberFormat="0" applyBorder="0" applyAlignment="0" applyProtection="0"/>
    <xf numFmtId="4" fontId="65" fillId="62" borderId="18">
      <alignment horizontal="right" vertical="center"/>
    </xf>
    <xf numFmtId="4" fontId="65" fillId="62" borderId="18">
      <alignment horizontal="right" vertical="center"/>
    </xf>
    <xf numFmtId="0" fontId="72" fillId="2" borderId="0" applyNumberFormat="0" applyBorder="0" applyAlignment="0" applyProtection="0"/>
    <xf numFmtId="3" fontId="73" fillId="69" borderId="15" applyNumberFormat="0" applyBorder="0" applyAlignment="0" applyProtection="0"/>
    <xf numFmtId="0" fontId="47" fillId="63" borderId="31" applyNumberFormat="0" applyAlignment="0" applyProtection="0"/>
    <xf numFmtId="0" fontId="12" fillId="68" borderId="15" applyNumberFormat="0" applyBorder="0" applyAlignment="0" applyProtection="0"/>
    <xf numFmtId="0" fontId="48" fillId="0" borderId="32" applyNumberFormat="0" applyFill="0" applyAlignment="0" applyProtection="0"/>
    <xf numFmtId="0" fontId="49" fillId="64" borderId="33" applyNumberFormat="0" applyAlignment="0" applyProtection="0"/>
    <xf numFmtId="0" fontId="46" fillId="58" borderId="0" applyNumberFormat="0" applyBorder="0" applyAlignment="0" applyProtection="0"/>
    <xf numFmtId="0" fontId="46" fillId="59" borderId="0" applyNumberFormat="0" applyBorder="0" applyAlignment="0" applyProtection="0"/>
    <xf numFmtId="0" fontId="46" fillId="60" borderId="0" applyNumberFormat="0" applyBorder="0" applyAlignment="0" applyProtection="0"/>
    <xf numFmtId="0" fontId="46" fillId="55" borderId="0" applyNumberFormat="0" applyBorder="0" applyAlignment="0" applyProtection="0"/>
    <xf numFmtId="0" fontId="46" fillId="56" borderId="0" applyNumberFormat="0" applyBorder="0" applyAlignment="0" applyProtection="0"/>
    <xf numFmtId="0" fontId="46" fillId="61" borderId="0" applyNumberFormat="0" applyBorder="0" applyAlignment="0" applyProtection="0"/>
    <xf numFmtId="166" fontId="6" fillId="0" borderId="0" applyFont="0" applyFill="0" applyBorder="0" applyAlignment="0" applyProtection="0"/>
    <xf numFmtId="166" fontId="6"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6" fillId="0" borderId="0" applyFont="0" applyFill="0" applyBorder="0" applyAlignment="0" applyProtection="0"/>
    <xf numFmtId="166" fontId="8" fillId="0" borderId="0" applyFont="0" applyFill="0" applyBorder="0" applyAlignment="0" applyProtection="0"/>
    <xf numFmtId="166" fontId="6" fillId="0" borderId="0" applyFont="0" applyFill="0" applyBorder="0" applyAlignment="0" applyProtection="0"/>
    <xf numFmtId="166" fontId="68"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166" fontId="8" fillId="0" borderId="0" applyFont="0" applyFill="0" applyBorder="0" applyAlignment="0" applyProtection="0"/>
    <xf numFmtId="166" fontId="45" fillId="0" borderId="0" applyFont="0" applyFill="0" applyBorder="0" applyAlignment="0" applyProtection="0"/>
    <xf numFmtId="166" fontId="45" fillId="0" borderId="0" applyFont="0" applyFill="0" applyBorder="0" applyAlignment="0" applyProtection="0"/>
    <xf numFmtId="166" fontId="1" fillId="0" borderId="0" applyFont="0" applyFill="0" applyBorder="0" applyAlignment="0" applyProtection="0"/>
    <xf numFmtId="166" fontId="8" fillId="0" borderId="0" applyFont="0" applyFill="0" applyBorder="0" applyAlignment="0" applyProtection="0"/>
    <xf numFmtId="166" fontId="45" fillId="0" borderId="0" applyFont="0" applyFill="0" applyBorder="0" applyAlignment="0" applyProtection="0"/>
    <xf numFmtId="166" fontId="45" fillId="0" borderId="0" applyFont="0" applyFill="0" applyBorder="0" applyAlignment="0" applyProtection="0"/>
    <xf numFmtId="166" fontId="1"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0" fontId="63" fillId="0" borderId="0"/>
    <xf numFmtId="0" fontId="66" fillId="0" borderId="34">
      <alignment horizontal="left" vertical="center" wrapText="1" indent="2"/>
    </xf>
    <xf numFmtId="173"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6"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6"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6"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6"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6"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6"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6"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6"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6"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6"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6"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6"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6"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6"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6"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6"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6"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6"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6"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6"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6"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6"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6"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6"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6"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6"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6"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6"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6"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6"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6"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6"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6"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6"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6"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6"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6"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6"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6"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6"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6"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6"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6"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6"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6"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6"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6"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6"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6"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6"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6"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6"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6"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6"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6"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6"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6"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6"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6"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6"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6"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6"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6"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6"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6"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6"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6"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6"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6"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6"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6"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6"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6"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6"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6"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6" fillId="0" borderId="0" applyFont="0" applyFill="0" applyBorder="0" applyAlignment="0" applyProtection="0"/>
    <xf numFmtId="174" fontId="8" fillId="0" borderId="0" applyFont="0" applyFill="0" applyBorder="0" applyAlignment="0" applyProtection="0"/>
    <xf numFmtId="173" fontId="8" fillId="0" borderId="0" applyFont="0" applyFill="0" applyBorder="0" applyAlignment="0" applyProtection="0"/>
    <xf numFmtId="173" fontId="8" fillId="0" borderId="0" applyFont="0" applyFill="0" applyBorder="0" applyAlignment="0" applyProtection="0"/>
    <xf numFmtId="173" fontId="8" fillId="0" borderId="0" applyFont="0" applyFill="0" applyBorder="0" applyAlignment="0" applyProtection="0"/>
    <xf numFmtId="173" fontId="6" fillId="0" borderId="0" applyFont="0" applyFill="0" applyBorder="0" applyAlignment="0" applyProtection="0"/>
    <xf numFmtId="173" fontId="8" fillId="0" borderId="0" applyFont="0" applyFill="0" applyBorder="0" applyAlignment="0" applyProtection="0"/>
    <xf numFmtId="0" fontId="8" fillId="0" borderId="0" applyFont="0" applyFill="0" applyBorder="0" applyAlignment="0" applyProtection="0"/>
    <xf numFmtId="173" fontId="8" fillId="0" borderId="0" applyFont="0" applyFill="0" applyBorder="0" applyAlignment="0" applyProtection="0"/>
    <xf numFmtId="173"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6"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6" fillId="0" borderId="0" applyFont="0" applyFill="0" applyBorder="0" applyAlignment="0" applyProtection="0"/>
    <xf numFmtId="173" fontId="6" fillId="0" borderId="0" applyFont="0" applyFill="0" applyBorder="0" applyAlignment="0" applyProtection="0"/>
    <xf numFmtId="176"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6"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6"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6"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6"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6"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6"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6"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6" fillId="0" borderId="0" applyFont="0" applyFill="0" applyBorder="0" applyAlignment="0" applyProtection="0"/>
    <xf numFmtId="0" fontId="63" fillId="0" borderId="0"/>
    <xf numFmtId="176" fontId="71" fillId="0" borderId="0" applyNumberFormat="0" applyFill="0" applyBorder="0" applyAlignment="0" applyProtection="0">
      <alignment vertical="top"/>
      <protection locked="0"/>
    </xf>
    <xf numFmtId="0" fontId="50" fillId="49" borderId="31" applyNumberFormat="0" applyAlignment="0" applyProtection="0"/>
    <xf numFmtId="0" fontId="50" fillId="49" borderId="31" applyNumberFormat="0" applyAlignment="0" applyProtection="0"/>
    <xf numFmtId="0" fontId="39" fillId="19" borderId="15" applyNumberFormat="0" applyAlignment="0" applyProtection="0"/>
    <xf numFmtId="4" fontId="66" fillId="0" borderId="0" applyBorder="0">
      <alignment horizontal="right" vertical="center"/>
    </xf>
    <xf numFmtId="166" fontId="45" fillId="0" borderId="0" applyFont="0" applyFill="0" applyBorder="0" applyAlignment="0" applyProtection="0"/>
    <xf numFmtId="166" fontId="45"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166" fontId="8" fillId="0" borderId="0" applyFont="0" applyFill="0" applyBorder="0" applyAlignment="0" applyProtection="0"/>
    <xf numFmtId="0" fontId="74" fillId="0" borderId="0" applyNumberFormat="0" applyFill="0" applyBorder="0" applyAlignment="0" applyProtection="0"/>
    <xf numFmtId="177" fontId="75" fillId="70" borderId="0" applyNumberFormat="0" applyBorder="0" applyAlignment="0" applyProtection="0">
      <alignment horizontal="center" vertical="top" wrapText="1"/>
    </xf>
    <xf numFmtId="41" fontId="51" fillId="0" borderId="0" applyFont="0" applyFill="0" applyBorder="0" applyAlignment="0" applyProtection="0"/>
    <xf numFmtId="41" fontId="51" fillId="0" borderId="0" applyFont="0" applyFill="0" applyBorder="0" applyAlignment="0" applyProtection="0"/>
    <xf numFmtId="41" fontId="51" fillId="0" borderId="0" applyFont="0" applyFill="0" applyBorder="0" applyAlignment="0" applyProtection="0"/>
    <xf numFmtId="41" fontId="51" fillId="0" borderId="0" applyFont="0" applyFill="0" applyBorder="0" applyAlignment="0" applyProtection="0"/>
    <xf numFmtId="41" fontId="51" fillId="0" borderId="0" applyFont="0" applyFill="0" applyBorder="0" applyAlignment="0" applyProtection="0"/>
    <xf numFmtId="41" fontId="51" fillId="0" borderId="0" applyFont="0" applyFill="0" applyBorder="0" applyAlignment="0" applyProtection="0"/>
    <xf numFmtId="41" fontId="51" fillId="0" borderId="0" applyFont="0" applyFill="0" applyBorder="0" applyAlignment="0" applyProtection="0"/>
    <xf numFmtId="41" fontId="51" fillId="0" borderId="0" applyFont="0" applyFill="0" applyBorder="0" applyAlignment="0" applyProtection="0"/>
    <xf numFmtId="41" fontId="51" fillId="0" borderId="0" applyFont="0" applyFill="0" applyBorder="0" applyAlignment="0" applyProtection="0"/>
    <xf numFmtId="41" fontId="51" fillId="0" borderId="0" applyFont="0" applyFill="0" applyBorder="0" applyAlignment="0" applyProtection="0"/>
    <xf numFmtId="41" fontId="51" fillId="0" borderId="0" applyFont="0" applyFill="0" applyBorder="0" applyAlignment="0" applyProtection="0"/>
    <xf numFmtId="41" fontId="51" fillId="0" borderId="0" applyFont="0" applyFill="0" applyBorder="0" applyAlignment="0" applyProtection="0"/>
    <xf numFmtId="41" fontId="51" fillId="0" borderId="0" applyFont="0" applyFill="0" applyBorder="0" applyAlignment="0" applyProtection="0"/>
    <xf numFmtId="41" fontId="51" fillId="0" borderId="0" applyFont="0" applyFill="0" applyBorder="0" applyAlignment="0" applyProtection="0"/>
    <xf numFmtId="41" fontId="51" fillId="0" borderId="0" applyFont="0" applyFill="0" applyBorder="0" applyAlignment="0" applyProtection="0"/>
    <xf numFmtId="41" fontId="51" fillId="0" borderId="0" applyFont="0" applyFill="0" applyBorder="0" applyAlignment="0" applyProtection="0"/>
    <xf numFmtId="41" fontId="51" fillId="0" borderId="0" applyFont="0" applyFill="0" applyBorder="0" applyAlignment="0" applyProtection="0"/>
    <xf numFmtId="41" fontId="51" fillId="0" borderId="0" applyFont="0" applyFill="0" applyBorder="0" applyAlignment="0" applyProtection="0"/>
    <xf numFmtId="41" fontId="51" fillId="0" borderId="0" applyFont="0" applyFill="0" applyBorder="0" applyAlignment="0" applyProtection="0"/>
    <xf numFmtId="41" fontId="51" fillId="0" borderId="0" applyFont="0" applyFill="0" applyBorder="0" applyAlignment="0" applyProtection="0"/>
    <xf numFmtId="41" fontId="51" fillId="0" borderId="0" applyFont="0" applyFill="0" applyBorder="0" applyAlignment="0" applyProtection="0"/>
    <xf numFmtId="41" fontId="51" fillId="0" borderId="0" applyFont="0" applyFill="0" applyBorder="0" applyAlignment="0" applyProtection="0"/>
    <xf numFmtId="41" fontId="51" fillId="0" borderId="0" applyFont="0" applyFill="0" applyBorder="0" applyAlignment="0" applyProtection="0"/>
    <xf numFmtId="41" fontId="51" fillId="0" borderId="0" applyFont="0" applyFill="0" applyBorder="0" applyAlignment="0" applyProtection="0"/>
    <xf numFmtId="41" fontId="51" fillId="0" borderId="0" applyFont="0" applyFill="0" applyBorder="0" applyAlignment="0" applyProtection="0"/>
    <xf numFmtId="41" fontId="51" fillId="0" borderId="0" applyFont="0" applyFill="0" applyBorder="0" applyAlignment="0" applyProtection="0"/>
    <xf numFmtId="41" fontId="51" fillId="0" borderId="0" applyFont="0" applyFill="0" applyBorder="0" applyAlignment="0" applyProtection="0"/>
    <xf numFmtId="41" fontId="51" fillId="0" borderId="0" applyFont="0" applyFill="0" applyBorder="0" applyAlignment="0" applyProtection="0"/>
    <xf numFmtId="41" fontId="51" fillId="0" borderId="0" applyFont="0" applyFill="0" applyBorder="0" applyAlignment="0" applyProtection="0"/>
    <xf numFmtId="41" fontId="51" fillId="0" borderId="0" applyFont="0" applyFill="0" applyBorder="0" applyAlignment="0" applyProtection="0"/>
    <xf numFmtId="41" fontId="51" fillId="0" borderId="0" applyFont="0" applyFill="0" applyBorder="0" applyAlignment="0" applyProtection="0"/>
    <xf numFmtId="41" fontId="51" fillId="0" borderId="0" applyFont="0" applyFill="0" applyBorder="0" applyAlignment="0" applyProtection="0"/>
    <xf numFmtId="41" fontId="51" fillId="0" borderId="0" applyFont="0" applyFill="0" applyBorder="0" applyAlignment="0" applyProtection="0"/>
    <xf numFmtId="41" fontId="51" fillId="0" borderId="0" applyFont="0" applyFill="0" applyBorder="0" applyAlignment="0" applyProtection="0"/>
    <xf numFmtId="41" fontId="51" fillId="0" borderId="0" applyFont="0" applyFill="0" applyBorder="0" applyAlignment="0" applyProtection="0"/>
    <xf numFmtId="41" fontId="51" fillId="0" borderId="0" applyFont="0" applyFill="0" applyBorder="0" applyAlignment="0" applyProtection="0"/>
    <xf numFmtId="41" fontId="51" fillId="0" borderId="0" applyFont="0" applyFill="0" applyBorder="0" applyAlignment="0" applyProtection="0"/>
    <xf numFmtId="41" fontId="51" fillId="0" borderId="0" applyFont="0" applyFill="0" applyBorder="0" applyAlignment="0" applyProtection="0"/>
    <xf numFmtId="41" fontId="51" fillId="0" borderId="0" applyFont="0" applyFill="0" applyBorder="0" applyAlignment="0" applyProtection="0"/>
    <xf numFmtId="41" fontId="51" fillId="0" borderId="0" applyFont="0" applyFill="0" applyBorder="0" applyAlignment="0" applyProtection="0"/>
    <xf numFmtId="41" fontId="51" fillId="0" borderId="0" applyFont="0" applyFill="0" applyBorder="0" applyAlignment="0" applyProtection="0"/>
    <xf numFmtId="41" fontId="51" fillId="0" borderId="0" applyFont="0" applyFill="0" applyBorder="0" applyAlignment="0" applyProtection="0"/>
    <xf numFmtId="41" fontId="51" fillId="0" borderId="0" applyFont="0" applyFill="0" applyBorder="0" applyAlignment="0" applyProtection="0"/>
    <xf numFmtId="41" fontId="51" fillId="0" borderId="0" applyFont="0" applyFill="0" applyBorder="0" applyAlignment="0" applyProtection="0"/>
    <xf numFmtId="41" fontId="51" fillId="0" borderId="0" applyFont="0" applyFill="0" applyBorder="0" applyAlignment="0" applyProtection="0"/>
    <xf numFmtId="41" fontId="51" fillId="0" borderId="0" applyFont="0" applyFill="0" applyBorder="0" applyAlignment="0" applyProtection="0"/>
    <xf numFmtId="41" fontId="51" fillId="0" borderId="0" applyFont="0" applyFill="0" applyBorder="0" applyAlignment="0" applyProtection="0"/>
    <xf numFmtId="41" fontId="51" fillId="0" borderId="0" applyFont="0" applyFill="0" applyBorder="0" applyAlignment="0" applyProtection="0"/>
    <xf numFmtId="41" fontId="51" fillId="0" borderId="0" applyFont="0" applyFill="0" applyBorder="0" applyAlignment="0" applyProtection="0"/>
    <xf numFmtId="41" fontId="51" fillId="0" borderId="0" applyFont="0" applyFill="0" applyBorder="0" applyAlignment="0" applyProtection="0"/>
    <xf numFmtId="41" fontId="51" fillId="0" borderId="0" applyFont="0" applyFill="0" applyBorder="0" applyAlignment="0" applyProtection="0"/>
    <xf numFmtId="41" fontId="51" fillId="0" borderId="0" applyFont="0" applyFill="0" applyBorder="0" applyAlignment="0" applyProtection="0"/>
    <xf numFmtId="41" fontId="51" fillId="0" borderId="0" applyFont="0" applyFill="0" applyBorder="0" applyAlignment="0" applyProtection="0"/>
    <xf numFmtId="41" fontId="51" fillId="0" borderId="0" applyFont="0" applyFill="0" applyBorder="0" applyAlignment="0" applyProtection="0"/>
    <xf numFmtId="41" fontId="51" fillId="0" borderId="0" applyFont="0" applyFill="0" applyBorder="0" applyAlignment="0" applyProtection="0"/>
    <xf numFmtId="41" fontId="51" fillId="0" borderId="0" applyFont="0" applyFill="0" applyBorder="0" applyAlignment="0" applyProtection="0"/>
    <xf numFmtId="41" fontId="51" fillId="0" borderId="0" applyFont="0" applyFill="0" applyBorder="0" applyAlignment="0" applyProtection="0"/>
    <xf numFmtId="41" fontId="51"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6"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6"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6"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6"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6"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6"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6"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6"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6"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6"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6"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6"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6"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6"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6"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6"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6"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6"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6"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6"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6"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6" fillId="0" borderId="0" applyFont="0" applyFill="0" applyBorder="0" applyAlignment="0" applyProtection="0"/>
    <xf numFmtId="166"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6"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6"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6"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6"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6"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6"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6"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6"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6"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6"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6"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6"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6"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6"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6"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6"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6"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6"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6"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6"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6"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6"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6"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6"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6"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6"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6"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6"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6"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6"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6"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6"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6"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6"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6"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6"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6"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6"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6"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6"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6"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6"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6"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6"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6"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6"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6"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6"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6"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6"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6"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6"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6"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6"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6"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6"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6"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6"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6"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6"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6"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6"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6"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6"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6"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6"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6"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6"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6"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6"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6"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6"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6"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6"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6"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6"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6"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6"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6"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6"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6"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6"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6"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6"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6"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6"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6"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6"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6"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6"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6"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6"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6"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6"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6"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6"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6"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6" fillId="0" borderId="0" applyFont="0" applyFill="0" applyBorder="0" applyAlignment="0" applyProtection="0"/>
    <xf numFmtId="0" fontId="52" fillId="65" borderId="0" applyNumberFormat="0" applyBorder="0" applyAlignment="0" applyProtection="0"/>
    <xf numFmtId="0" fontId="8" fillId="0" borderId="0"/>
    <xf numFmtId="0" fontId="8" fillId="0" borderId="0"/>
    <xf numFmtId="0" fontId="63" fillId="0" borderId="0"/>
    <xf numFmtId="0" fontId="8" fillId="0" borderId="0"/>
    <xf numFmtId="0" fontId="63" fillId="0" borderId="0"/>
    <xf numFmtId="0" fontId="62" fillId="0" borderId="0" applyFill="0" applyBorder="0"/>
    <xf numFmtId="0" fontId="8" fillId="0" borderId="0"/>
    <xf numFmtId="0" fontId="63" fillId="0" borderId="0"/>
    <xf numFmtId="0" fontId="8" fillId="0" borderId="0"/>
    <xf numFmtId="0" fontId="1" fillId="0" borderId="0"/>
    <xf numFmtId="0" fontId="76" fillId="0" borderId="0"/>
    <xf numFmtId="0" fontId="8" fillId="0" borderId="0"/>
    <xf numFmtId="0" fontId="22" fillId="0" borderId="0"/>
    <xf numFmtId="0" fontId="1" fillId="0" borderId="0"/>
    <xf numFmtId="0" fontId="8" fillId="0" borderId="0"/>
    <xf numFmtId="0" fontId="6" fillId="0" borderId="0"/>
    <xf numFmtId="0" fontId="1" fillId="0" borderId="0"/>
    <xf numFmtId="177" fontId="12" fillId="68" borderId="0" applyNumberFormat="0" applyBorder="0" applyAlignment="0"/>
    <xf numFmtId="4" fontId="66" fillId="0" borderId="18" applyFill="0" applyBorder="0" applyProtection="0">
      <alignment horizontal="right" vertical="center"/>
    </xf>
    <xf numFmtId="0" fontId="67" fillId="0" borderId="0" applyNumberFormat="0" applyFill="0" applyBorder="0" applyProtection="0">
      <alignment horizontal="left" vertical="center"/>
    </xf>
    <xf numFmtId="0" fontId="8" fillId="66" borderId="0" applyNumberFormat="0" applyFont="0" applyBorder="0" applyAlignment="0" applyProtection="0"/>
    <xf numFmtId="0" fontId="8" fillId="0" borderId="0"/>
    <xf numFmtId="0" fontId="8" fillId="0" borderId="0"/>
    <xf numFmtId="0" fontId="8" fillId="0" borderId="0"/>
    <xf numFmtId="0" fontId="51" fillId="0" borderId="0"/>
    <xf numFmtId="0" fontId="8" fillId="0" borderId="0"/>
    <xf numFmtId="0" fontId="8" fillId="0" borderId="0"/>
    <xf numFmtId="0" fontId="8" fillId="0" borderId="0"/>
    <xf numFmtId="0" fontId="51" fillId="0" borderId="0"/>
    <xf numFmtId="0" fontId="8" fillId="0" borderId="0"/>
    <xf numFmtId="0" fontId="8" fillId="0" borderId="0"/>
    <xf numFmtId="0" fontId="8" fillId="0" borderId="0"/>
    <xf numFmtId="0" fontId="51" fillId="0" borderId="0"/>
    <xf numFmtId="0" fontId="8" fillId="0" borderId="0"/>
    <xf numFmtId="0" fontId="8" fillId="0" borderId="0"/>
    <xf numFmtId="0" fontId="8" fillId="0" borderId="0"/>
    <xf numFmtId="0" fontId="51" fillId="0" borderId="0"/>
    <xf numFmtId="0" fontId="8" fillId="0" borderId="0"/>
    <xf numFmtId="0" fontId="8" fillId="0" borderId="0"/>
    <xf numFmtId="0" fontId="8" fillId="0" borderId="0"/>
    <xf numFmtId="0" fontId="51" fillId="0" borderId="0"/>
    <xf numFmtId="0" fontId="8" fillId="0" borderId="0"/>
    <xf numFmtId="0" fontId="8" fillId="0" borderId="0"/>
    <xf numFmtId="0" fontId="8" fillId="0" borderId="0"/>
    <xf numFmtId="0" fontId="51" fillId="0" borderId="0"/>
    <xf numFmtId="0" fontId="8" fillId="0" borderId="0"/>
    <xf numFmtId="0" fontId="8" fillId="0" borderId="0"/>
    <xf numFmtId="0" fontId="45" fillId="0" borderId="0"/>
    <xf numFmtId="0" fontId="45" fillId="0" borderId="0"/>
    <xf numFmtId="0" fontId="8" fillId="0" borderId="0"/>
    <xf numFmtId="0" fontId="8" fillId="0" borderId="0"/>
    <xf numFmtId="0" fontId="51"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51"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51"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51"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51"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51" fillId="0" borderId="0"/>
    <xf numFmtId="0" fontId="8" fillId="0" borderId="0"/>
    <xf numFmtId="0" fontId="8" fillId="0" borderId="0"/>
    <xf numFmtId="0" fontId="8" fillId="0" borderId="0"/>
    <xf numFmtId="0" fontId="51" fillId="0" borderId="0"/>
    <xf numFmtId="0" fontId="8" fillId="0" borderId="0"/>
    <xf numFmtId="0" fontId="8" fillId="0" borderId="0"/>
    <xf numFmtId="0" fontId="8" fillId="0" borderId="0"/>
    <xf numFmtId="0" fontId="51" fillId="0" borderId="0"/>
    <xf numFmtId="0" fontId="64" fillId="0" borderId="0"/>
    <xf numFmtId="0" fontId="8" fillId="67" borderId="38" applyNumberFormat="0" applyFont="0" applyAlignment="0" applyProtection="0"/>
    <xf numFmtId="0" fontId="8" fillId="67" borderId="38" applyNumberFormat="0" applyFont="0" applyAlignment="0" applyProtection="0"/>
    <xf numFmtId="0" fontId="8" fillId="67" borderId="38" applyNumberFormat="0" applyFont="0" applyAlignment="0" applyProtection="0"/>
    <xf numFmtId="0" fontId="6" fillId="67" borderId="38" applyNumberFormat="0" applyFont="0" applyAlignment="0" applyProtection="0"/>
    <xf numFmtId="0" fontId="8" fillId="67" borderId="38" applyNumberFormat="0" applyFont="0" applyAlignment="0" applyProtection="0"/>
    <xf numFmtId="0" fontId="8" fillId="67" borderId="38" applyNumberFormat="0" applyFont="0" applyAlignment="0" applyProtection="0"/>
    <xf numFmtId="0" fontId="8" fillId="67" borderId="38" applyNumberFormat="0" applyFont="0" applyAlignment="0" applyProtection="0"/>
    <xf numFmtId="0" fontId="6" fillId="67" borderId="38" applyNumberFormat="0" applyFont="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6"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6"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6"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6"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6"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6"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6"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6"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6"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6"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6"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6"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6"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6"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6"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6"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6"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6"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6"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6"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6"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6"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6"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6"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6"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6"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6"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6"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6"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6"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6"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6"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6"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6"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6"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6"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6"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6"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6"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6"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6"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6"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6"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6"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6"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6"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6"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6"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6"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6"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6"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6"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6"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6"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6"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6"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6"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6"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6"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6"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6"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6"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6"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6"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6"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6"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6"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6"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6"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6"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6"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6"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6"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6"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6"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6"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6"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6"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6"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6"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6"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6"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6"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6"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6"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6"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6"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6" fillId="0" borderId="0" applyFont="0" applyFill="0" applyBorder="0" applyAlignment="0" applyProtection="0"/>
    <xf numFmtId="0" fontId="53" fillId="63" borderId="39" applyNumberFormat="0" applyAlignment="0" applyProtection="0"/>
    <xf numFmtId="0" fontId="53" fillId="63" borderId="39" applyNumberFormat="0" applyAlignment="0" applyProtection="0"/>
    <xf numFmtId="0" fontId="77" fillId="71" borderId="0" applyNumberFormat="0" applyAlignment="0" applyProtection="0"/>
    <xf numFmtId="0" fontId="78" fillId="72" borderId="0" applyNumberFormat="0" applyAlignment="0" applyProtection="0"/>
    <xf numFmtId="0" fontId="79" fillId="73" borderId="0" applyNumberFormat="0" applyAlignment="0" applyProtection="0"/>
    <xf numFmtId="177" fontId="70" fillId="44" borderId="0" applyNumberFormat="0" applyFill="0" applyBorder="0" applyAlignment="0">
      <alignment horizontal="center"/>
    </xf>
    <xf numFmtId="0" fontId="63" fillId="0" borderId="0"/>
    <xf numFmtId="9" fontId="6" fillId="0" borderId="0" applyFont="0" applyFill="0" applyBorder="0" applyAlignment="0" applyProtection="0"/>
    <xf numFmtId="9" fontId="6" fillId="0" borderId="0" applyFont="0" applyFill="0" applyBorder="0" applyAlignment="0" applyProtection="0"/>
    <xf numFmtId="9" fontId="8" fillId="0" borderId="0" applyFont="0" applyFill="0" applyBorder="0" applyAlignment="0" applyProtection="0"/>
    <xf numFmtId="9" fontId="6" fillId="0" borderId="0" applyFont="0" applyFill="0" applyBorder="0" applyAlignment="0" applyProtection="0"/>
    <xf numFmtId="9" fontId="8" fillId="0" borderId="0" applyFont="0" applyFill="0" applyBorder="0" applyAlignment="0" applyProtection="0"/>
    <xf numFmtId="9" fontId="6"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6"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6"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6"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6"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6"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6"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6"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6"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6"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6"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6"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6"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6"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6"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6"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6"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6"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6"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6"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6"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6"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6"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6"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6"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6"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6"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6"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6"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6"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6"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6"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6"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6"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6"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6"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6"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6"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6"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6"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6"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6"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6"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6"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6"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6"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6"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6"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6"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6"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6"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6"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6"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6"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6"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6"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6"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6"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6"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6"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6"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6"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6"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6"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6"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6"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6"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6"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6"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6"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6"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6"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6"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6"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6"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6"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6"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6"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6"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6"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6"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6"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6"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6"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6"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6"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6"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6"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6"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6"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6"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6"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6"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6"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6"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6"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6"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6"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6"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6"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6"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6"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6"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6"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6"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6"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6"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6"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6"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6"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6"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6"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6"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6"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6"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6"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6"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6"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6"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6"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6"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6"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6"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6"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6"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6" fillId="0" borderId="0" applyFont="0" applyFill="0" applyBorder="0" applyAlignment="0" applyProtection="0"/>
    <xf numFmtId="9" fontId="8" fillId="0" borderId="0" applyFont="0" applyFill="0" applyBorder="0" applyAlignment="0" applyProtection="0"/>
    <xf numFmtId="9" fontId="45" fillId="0" borderId="0" applyFont="0" applyFill="0" applyBorder="0" applyAlignment="0" applyProtection="0"/>
    <xf numFmtId="9" fontId="45" fillId="0" borderId="0" applyFont="0" applyFill="0" applyBorder="0" applyAlignment="0" applyProtection="0"/>
    <xf numFmtId="9" fontId="1" fillId="0" borderId="0" applyFont="0" applyFill="0" applyBorder="0" applyAlignment="0" applyProtection="0"/>
    <xf numFmtId="0" fontId="8" fillId="0" borderId="0"/>
    <xf numFmtId="0" fontId="54" fillId="0" borderId="0" applyNumberFormat="0" applyFill="0" applyBorder="0" applyAlignment="0" applyProtection="0"/>
    <xf numFmtId="0" fontId="55" fillId="0" borderId="0" applyNumberFormat="0" applyFill="0" applyBorder="0" applyAlignment="0" applyProtection="0"/>
    <xf numFmtId="0" fontId="56" fillId="0" borderId="0" applyNumberFormat="0" applyFill="0" applyBorder="0" applyAlignment="0" applyProtection="0"/>
    <xf numFmtId="0" fontId="57" fillId="0" borderId="35" applyNumberFormat="0" applyFill="0" applyAlignment="0" applyProtection="0"/>
    <xf numFmtId="0" fontId="58" fillId="0" borderId="36" applyNumberFormat="0" applyFill="0" applyAlignment="0" applyProtection="0"/>
    <xf numFmtId="0" fontId="59" fillId="0" borderId="37" applyNumberFormat="0" applyFill="0" applyAlignment="0" applyProtection="0"/>
    <xf numFmtId="0" fontId="59" fillId="0" borderId="0" applyNumberFormat="0" applyFill="0" applyBorder="0" applyAlignment="0" applyProtection="0"/>
    <xf numFmtId="0" fontId="60" fillId="0" borderId="40" applyNumberFormat="0" applyFill="0" applyAlignment="0" applyProtection="0"/>
    <xf numFmtId="0" fontId="80" fillId="3" borderId="15" applyNumberFormat="0" applyFill="0" applyBorder="0" applyAlignment="0" applyProtection="0"/>
    <xf numFmtId="0" fontId="61" fillId="46" borderId="0" applyNumberFormat="0" applyBorder="0" applyAlignment="0" applyProtection="0"/>
    <xf numFmtId="0" fontId="69" fillId="3" borderId="15" applyFill="0" applyBorder="0" applyAlignment="0" applyProtection="0"/>
    <xf numFmtId="4" fontId="66" fillId="0" borderId="0"/>
    <xf numFmtId="0" fontId="1" fillId="0" borderId="0"/>
    <xf numFmtId="166" fontId="1" fillId="0" borderId="0" applyFont="0" applyFill="0" applyBorder="0" applyAlignment="0" applyProtection="0"/>
    <xf numFmtId="0" fontId="72" fillId="2" borderId="0" applyNumberFormat="0" applyBorder="0" applyAlignment="0" applyProtection="0"/>
    <xf numFmtId="0" fontId="28" fillId="3" borderId="15" applyNumberFormat="0" applyAlignment="0" applyProtection="0"/>
    <xf numFmtId="41" fontId="51" fillId="0" borderId="0" applyFont="0" applyFill="0" applyBorder="0" applyAlignment="0" applyProtection="0"/>
    <xf numFmtId="41" fontId="51" fillId="0" borderId="0" applyFont="0" applyFill="0" applyBorder="0" applyAlignment="0" applyProtection="0"/>
    <xf numFmtId="41" fontId="51" fillId="0" borderId="0" applyFont="0" applyFill="0" applyBorder="0" applyAlignment="0" applyProtection="0"/>
    <xf numFmtId="41" fontId="51" fillId="0" borderId="0" applyFont="0" applyFill="0" applyBorder="0" applyAlignment="0" applyProtection="0"/>
    <xf numFmtId="41" fontId="51" fillId="0" borderId="0" applyFont="0" applyFill="0" applyBorder="0" applyAlignment="0" applyProtection="0"/>
    <xf numFmtId="41" fontId="51" fillId="0" borderId="0" applyFont="0" applyFill="0" applyBorder="0" applyAlignment="0" applyProtection="0"/>
    <xf numFmtId="41" fontId="51" fillId="0" borderId="0" applyFont="0" applyFill="0" applyBorder="0" applyAlignment="0" applyProtection="0"/>
    <xf numFmtId="41" fontId="51" fillId="0" borderId="0" applyFont="0" applyFill="0" applyBorder="0" applyAlignment="0" applyProtection="0"/>
    <xf numFmtId="41" fontId="51" fillId="0" borderId="0" applyFont="0" applyFill="0" applyBorder="0" applyAlignment="0" applyProtection="0"/>
    <xf numFmtId="41" fontId="51" fillId="0" borderId="0" applyFont="0" applyFill="0" applyBorder="0" applyAlignment="0" applyProtection="0"/>
    <xf numFmtId="41" fontId="51" fillId="0" borderId="0" applyFont="0" applyFill="0" applyBorder="0" applyAlignment="0" applyProtection="0"/>
    <xf numFmtId="41" fontId="51" fillId="0" borderId="0" applyFont="0" applyFill="0" applyBorder="0" applyAlignment="0" applyProtection="0"/>
    <xf numFmtId="41" fontId="51" fillId="0" borderId="0" applyFont="0" applyFill="0" applyBorder="0" applyAlignment="0" applyProtection="0"/>
    <xf numFmtId="41" fontId="51" fillId="0" borderId="0" applyFont="0" applyFill="0" applyBorder="0" applyAlignment="0" applyProtection="0"/>
    <xf numFmtId="41" fontId="51" fillId="0" borderId="0" applyFont="0" applyFill="0" applyBorder="0" applyAlignment="0" applyProtection="0"/>
    <xf numFmtId="41" fontId="51" fillId="0" borderId="0" applyFont="0" applyFill="0" applyBorder="0" applyAlignment="0" applyProtection="0"/>
    <xf numFmtId="41" fontId="51" fillId="0" borderId="0" applyFont="0" applyFill="0" applyBorder="0" applyAlignment="0" applyProtection="0"/>
    <xf numFmtId="41" fontId="51" fillId="0" borderId="0" applyFont="0" applyFill="0" applyBorder="0" applyAlignment="0" applyProtection="0"/>
    <xf numFmtId="41" fontId="51" fillId="0" borderId="0" applyFont="0" applyFill="0" applyBorder="0" applyAlignment="0" applyProtection="0"/>
    <xf numFmtId="41" fontId="51" fillId="0" borderId="0" applyFont="0" applyFill="0" applyBorder="0" applyAlignment="0" applyProtection="0"/>
    <xf numFmtId="41" fontId="51" fillId="0" borderId="0" applyFont="0" applyFill="0" applyBorder="0" applyAlignment="0" applyProtection="0"/>
    <xf numFmtId="41" fontId="51" fillId="0" borderId="0" applyFont="0" applyFill="0" applyBorder="0" applyAlignment="0" applyProtection="0"/>
    <xf numFmtId="41" fontId="51" fillId="0" borderId="0" applyFont="0" applyFill="0" applyBorder="0" applyAlignment="0" applyProtection="0"/>
    <xf numFmtId="41" fontId="51" fillId="0" borderId="0" applyFont="0" applyFill="0" applyBorder="0" applyAlignment="0" applyProtection="0"/>
    <xf numFmtId="41" fontId="51" fillId="0" borderId="0" applyFont="0" applyFill="0" applyBorder="0" applyAlignment="0" applyProtection="0"/>
    <xf numFmtId="41" fontId="51" fillId="0" borderId="0" applyFont="0" applyFill="0" applyBorder="0" applyAlignment="0" applyProtection="0"/>
    <xf numFmtId="41" fontId="51" fillId="0" borderId="0" applyFont="0" applyFill="0" applyBorder="0" applyAlignment="0" applyProtection="0"/>
    <xf numFmtId="41" fontId="51" fillId="0" borderId="0" applyFont="0" applyFill="0" applyBorder="0" applyAlignment="0" applyProtection="0"/>
    <xf numFmtId="41" fontId="51" fillId="0" borderId="0" applyFont="0" applyFill="0" applyBorder="0" applyAlignment="0" applyProtection="0"/>
    <xf numFmtId="41" fontId="51" fillId="0" borderId="0" applyFont="0" applyFill="0" applyBorder="0" applyAlignment="0" applyProtection="0"/>
    <xf numFmtId="41" fontId="51" fillId="0" borderId="0" applyFont="0" applyFill="0" applyBorder="0" applyAlignment="0" applyProtection="0"/>
    <xf numFmtId="41" fontId="51" fillId="0" borderId="0" applyFont="0" applyFill="0" applyBorder="0" applyAlignment="0" applyProtection="0"/>
    <xf numFmtId="41" fontId="51" fillId="0" borderId="0" applyFont="0" applyFill="0" applyBorder="0" applyAlignment="0" applyProtection="0"/>
    <xf numFmtId="41" fontId="51" fillId="0" borderId="0" applyFont="0" applyFill="0" applyBorder="0" applyAlignment="0" applyProtection="0"/>
    <xf numFmtId="41" fontId="51" fillId="0" borderId="0" applyFont="0" applyFill="0" applyBorder="0" applyAlignment="0" applyProtection="0"/>
    <xf numFmtId="41" fontId="51" fillId="0" borderId="0" applyFont="0" applyFill="0" applyBorder="0" applyAlignment="0" applyProtection="0"/>
    <xf numFmtId="41" fontId="51" fillId="0" borderId="0" applyFont="0" applyFill="0" applyBorder="0" applyAlignment="0" applyProtection="0"/>
    <xf numFmtId="41" fontId="51" fillId="0" borderId="0" applyFont="0" applyFill="0" applyBorder="0" applyAlignment="0" applyProtection="0"/>
    <xf numFmtId="41" fontId="51" fillId="0" borderId="0" applyFont="0" applyFill="0" applyBorder="0" applyAlignment="0" applyProtection="0"/>
    <xf numFmtId="41" fontId="51" fillId="0" borderId="0" applyFont="0" applyFill="0" applyBorder="0" applyAlignment="0" applyProtection="0"/>
    <xf numFmtId="41" fontId="51" fillId="0" borderId="0" applyFont="0" applyFill="0" applyBorder="0" applyAlignment="0" applyProtection="0"/>
    <xf numFmtId="41" fontId="51" fillId="0" borderId="0" applyFont="0" applyFill="0" applyBorder="0" applyAlignment="0" applyProtection="0"/>
    <xf numFmtId="41" fontId="51" fillId="0" borderId="0" applyFont="0" applyFill="0" applyBorder="0" applyAlignment="0" applyProtection="0"/>
    <xf numFmtId="41" fontId="51" fillId="0" borderId="0" applyFont="0" applyFill="0" applyBorder="0" applyAlignment="0" applyProtection="0"/>
    <xf numFmtId="41" fontId="51" fillId="0" borderId="0" applyFont="0" applyFill="0" applyBorder="0" applyAlignment="0" applyProtection="0"/>
    <xf numFmtId="41" fontId="51" fillId="0" borderId="0" applyFont="0" applyFill="0" applyBorder="0" applyAlignment="0" applyProtection="0"/>
    <xf numFmtId="41" fontId="51" fillId="0" borderId="0" applyFont="0" applyFill="0" applyBorder="0" applyAlignment="0" applyProtection="0"/>
    <xf numFmtId="41" fontId="51" fillId="0" borderId="0" applyFont="0" applyFill="0" applyBorder="0" applyAlignment="0" applyProtection="0"/>
    <xf numFmtId="41" fontId="51" fillId="0" borderId="0" applyFont="0" applyFill="0" applyBorder="0" applyAlignment="0" applyProtection="0"/>
    <xf numFmtId="41" fontId="51" fillId="0" borderId="0" applyFont="0" applyFill="0" applyBorder="0" applyAlignment="0" applyProtection="0"/>
    <xf numFmtId="41" fontId="51" fillId="0" borderId="0" applyFont="0" applyFill="0" applyBorder="0" applyAlignment="0" applyProtection="0"/>
    <xf numFmtId="41" fontId="51" fillId="0" borderId="0" applyFont="0" applyFill="0" applyBorder="0" applyAlignment="0" applyProtection="0"/>
    <xf numFmtId="41" fontId="51" fillId="0" borderId="0" applyFont="0" applyFill="0" applyBorder="0" applyAlignment="0" applyProtection="0"/>
    <xf numFmtId="41" fontId="51" fillId="0" borderId="0" applyFont="0" applyFill="0" applyBorder="0" applyAlignment="0" applyProtection="0"/>
    <xf numFmtId="41" fontId="51" fillId="0" borderId="0" applyFont="0" applyFill="0" applyBorder="0" applyAlignment="0" applyProtection="0"/>
    <xf numFmtId="41" fontId="51" fillId="0" borderId="0" applyFont="0" applyFill="0" applyBorder="0" applyAlignment="0" applyProtection="0"/>
    <xf numFmtId="41" fontId="51" fillId="0" borderId="0" applyFont="0" applyFill="0" applyBorder="0" applyAlignment="0" applyProtection="0"/>
    <xf numFmtId="41" fontId="51"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0" fontId="22" fillId="0" borderId="0"/>
    <xf numFmtId="0" fontId="22" fillId="0" borderId="0"/>
    <xf numFmtId="0" fontId="22" fillId="0" borderId="0"/>
    <xf numFmtId="176" fontId="8" fillId="0" borderId="0"/>
    <xf numFmtId="3" fontId="8" fillId="68" borderId="15" applyFont="0" applyFill="0" applyBorder="0" applyAlignment="0" applyProtection="0"/>
    <xf numFmtId="0" fontId="8" fillId="0" borderId="0" applyNumberFormat="0" applyFont="0" applyFill="0" applyBorder="0" applyProtection="0">
      <alignment horizontal="left" vertical="center" indent="5"/>
    </xf>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1" fillId="0" borderId="0" applyFont="0" applyFill="0" applyBorder="0" applyAlignment="0" applyProtection="0"/>
    <xf numFmtId="166" fontId="8" fillId="0" borderId="0" applyFont="0" applyFill="0" applyBorder="0" applyAlignment="0" applyProtection="0"/>
    <xf numFmtId="166" fontId="1"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4" fontId="8" fillId="0" borderId="0" applyFont="0" applyFill="0" applyBorder="0" applyAlignment="0" applyProtection="0"/>
    <xf numFmtId="173" fontId="8" fillId="0" borderId="0" applyFont="0" applyFill="0" applyBorder="0" applyAlignment="0" applyProtection="0"/>
    <xf numFmtId="173" fontId="8" fillId="0" borderId="0" applyFont="0" applyFill="0" applyBorder="0" applyAlignment="0" applyProtection="0"/>
    <xf numFmtId="173" fontId="8" fillId="0" borderId="0" applyFont="0" applyFill="0" applyBorder="0" applyAlignment="0" applyProtection="0"/>
    <xf numFmtId="173" fontId="8" fillId="0" borderId="0" applyFont="0" applyFill="0" applyBorder="0" applyAlignment="0" applyProtection="0"/>
    <xf numFmtId="0" fontId="8" fillId="0" borderId="0" applyFont="0" applyFill="0" applyBorder="0" applyAlignment="0" applyProtection="0"/>
    <xf numFmtId="173" fontId="8" fillId="0" borderId="0" applyFont="0" applyFill="0" applyBorder="0" applyAlignment="0" applyProtection="0"/>
    <xf numFmtId="173"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6"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66" fontId="1" fillId="0" borderId="0" applyFont="0" applyFill="0" applyBorder="0" applyAlignment="0" applyProtection="0"/>
    <xf numFmtId="166"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0" fontId="8" fillId="0" borderId="0"/>
    <xf numFmtId="0" fontId="8" fillId="0" borderId="0"/>
    <xf numFmtId="0" fontId="8" fillId="0" borderId="0"/>
    <xf numFmtId="0" fontId="1" fillId="0" borderId="0"/>
    <xf numFmtId="0" fontId="8" fillId="0" borderId="0"/>
    <xf numFmtId="0" fontId="1" fillId="0" borderId="0"/>
    <xf numFmtId="0" fontId="8" fillId="0" borderId="0"/>
    <xf numFmtId="0" fontId="1" fillId="0" borderId="0"/>
    <xf numFmtId="0" fontId="8" fillId="0" borderId="0"/>
    <xf numFmtId="0" fontId="1" fillId="0" borderId="0"/>
    <xf numFmtId="0" fontId="8" fillId="66" borderId="0" applyNumberFormat="0" applyFont="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67" borderId="38" applyNumberFormat="0" applyFont="0" applyAlignment="0" applyProtection="0"/>
    <xf numFmtId="0" fontId="8" fillId="67" borderId="38" applyNumberFormat="0" applyFont="0" applyAlignment="0" applyProtection="0"/>
    <xf numFmtId="0" fontId="8" fillId="67" borderId="38" applyNumberFormat="0" applyFont="0" applyAlignment="0" applyProtection="0"/>
    <xf numFmtId="0" fontId="8" fillId="67" borderId="38" applyNumberFormat="0" applyFont="0" applyAlignment="0" applyProtection="0"/>
    <xf numFmtId="0" fontId="8" fillId="67" borderId="38" applyNumberFormat="0" applyFont="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166" fontId="6" fillId="0" borderId="0" applyFont="0" applyFill="0" applyBorder="0" applyAlignment="0" applyProtection="0"/>
    <xf numFmtId="166" fontId="6"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6" fillId="0" borderId="0" applyFont="0" applyFill="0" applyBorder="0" applyAlignment="0" applyProtection="0"/>
    <xf numFmtId="166" fontId="8" fillId="0" borderId="0" applyFont="0" applyFill="0" applyBorder="0" applyAlignment="0" applyProtection="0"/>
    <xf numFmtId="166" fontId="6" fillId="0" borderId="0" applyFont="0" applyFill="0" applyBorder="0" applyAlignment="0" applyProtection="0"/>
    <xf numFmtId="166" fontId="68" fillId="0" borderId="0" applyFont="0" applyFill="0" applyBorder="0" applyAlignment="0" applyProtection="0"/>
    <xf numFmtId="166" fontId="8" fillId="0" borderId="0" applyFont="0" applyFill="0" applyBorder="0" applyAlignment="0" applyProtection="0"/>
    <xf numFmtId="166" fontId="45" fillId="0" borderId="0" applyFont="0" applyFill="0" applyBorder="0" applyAlignment="0" applyProtection="0"/>
    <xf numFmtId="166" fontId="45" fillId="0" borderId="0" applyFont="0" applyFill="0" applyBorder="0" applyAlignment="0" applyProtection="0"/>
    <xf numFmtId="166" fontId="1" fillId="0" borderId="0" applyFont="0" applyFill="0" applyBorder="0" applyAlignment="0" applyProtection="0"/>
    <xf numFmtId="166" fontId="8" fillId="0" borderId="0" applyFont="0" applyFill="0" applyBorder="0" applyAlignment="0" applyProtection="0"/>
    <xf numFmtId="166" fontId="45" fillId="0" borderId="0" applyFont="0" applyFill="0" applyBorder="0" applyAlignment="0" applyProtection="0"/>
    <xf numFmtId="166" fontId="45" fillId="0" borderId="0" applyFont="0" applyFill="0" applyBorder="0" applyAlignment="0" applyProtection="0"/>
    <xf numFmtId="166" fontId="1"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45" fillId="0" borderId="0" applyFont="0" applyFill="0" applyBorder="0" applyAlignment="0" applyProtection="0"/>
    <xf numFmtId="166" fontId="45" fillId="0" borderId="0" applyFont="0" applyFill="0" applyBorder="0" applyAlignment="0" applyProtection="0"/>
    <xf numFmtId="166" fontId="1" fillId="0" borderId="0" applyFont="0" applyFill="0" applyBorder="0" applyAlignment="0" applyProtection="0"/>
    <xf numFmtId="166" fontId="8" fillId="0" borderId="0" applyFont="0" applyFill="0" applyBorder="0" applyAlignment="0" applyProtection="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166" fontId="1"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1" fillId="0" borderId="0" applyFont="0" applyFill="0" applyBorder="0" applyAlignment="0" applyProtection="0"/>
    <xf numFmtId="166" fontId="8" fillId="0" borderId="0" applyFont="0" applyFill="0" applyBorder="0" applyAlignment="0" applyProtection="0"/>
    <xf numFmtId="166" fontId="1"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1" fillId="0" borderId="0" applyFont="0" applyFill="0" applyBorder="0" applyAlignment="0" applyProtection="0"/>
    <xf numFmtId="166" fontId="8" fillId="0" borderId="0" applyFont="0" applyFill="0" applyBorder="0" applyAlignment="0" applyProtection="0"/>
    <xf numFmtId="0" fontId="1" fillId="0" borderId="0"/>
    <xf numFmtId="0" fontId="1" fillId="0" borderId="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6" fontId="1" fillId="0" borderId="0" applyFont="0" applyFill="0" applyBorder="0" applyAlignment="0" applyProtection="0"/>
    <xf numFmtId="0" fontId="22" fillId="0" borderId="0"/>
    <xf numFmtId="0" fontId="72" fillId="2" borderId="0" applyNumberFormat="0" applyBorder="0" applyAlignment="0" applyProtection="0"/>
    <xf numFmtId="0" fontId="1" fillId="0" borderId="0"/>
    <xf numFmtId="0" fontId="1" fillId="0" borderId="0"/>
    <xf numFmtId="0" fontId="1" fillId="0" borderId="0"/>
    <xf numFmtId="0" fontId="1" fillId="0" borderId="0"/>
    <xf numFmtId="0" fontId="22" fillId="0" borderId="0"/>
    <xf numFmtId="0" fontId="8" fillId="0" borderId="0"/>
    <xf numFmtId="0" fontId="22" fillId="0" borderId="0"/>
    <xf numFmtId="0" fontId="1" fillId="0" borderId="0"/>
    <xf numFmtId="0" fontId="1" fillId="0" borderId="0"/>
    <xf numFmtId="0" fontId="1" fillId="0" borderId="0"/>
    <xf numFmtId="0" fontId="1" fillId="0" borderId="0"/>
    <xf numFmtId="0" fontId="82" fillId="0" borderId="0" applyNumberFormat="0" applyFill="0" applyBorder="0" applyAlignment="0" applyProtection="0"/>
    <xf numFmtId="0" fontId="83" fillId="18" borderId="0" applyNumberFormat="0" applyBorder="0" applyAlignment="0" applyProtection="0"/>
    <xf numFmtId="0" fontId="44" fillId="25" borderId="0" applyNumberFormat="0" applyBorder="0" applyAlignment="0" applyProtection="0"/>
    <xf numFmtId="0" fontId="44" fillId="29" borderId="0" applyNumberFormat="0" applyBorder="0" applyAlignment="0" applyProtection="0"/>
    <xf numFmtId="0" fontId="44" fillId="32" borderId="0" applyNumberFormat="0" applyBorder="0" applyAlignment="0" applyProtection="0"/>
    <xf numFmtId="0" fontId="44" fillId="36" borderId="0" applyNumberFormat="0" applyBorder="0" applyAlignment="0" applyProtection="0"/>
    <xf numFmtId="0" fontId="44" fillId="39" borderId="0" applyNumberFormat="0" applyBorder="0" applyAlignment="0" applyProtection="0"/>
    <xf numFmtId="0" fontId="44" fillId="43" borderId="0" applyNumberFormat="0" applyBorder="0" applyAlignment="0" applyProtection="0"/>
    <xf numFmtId="0" fontId="1" fillId="0" borderId="0"/>
    <xf numFmtId="166" fontId="1" fillId="0" borderId="0" applyFont="0" applyFill="0" applyBorder="0" applyAlignment="0" applyProtection="0"/>
    <xf numFmtId="9" fontId="1" fillId="0" borderId="0" applyFont="0" applyFill="0" applyBorder="0" applyAlignment="0" applyProtection="0"/>
    <xf numFmtId="166" fontId="68"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77" fontId="12" fillId="68" borderId="0" applyNumberFormat="0" applyBorder="0" applyAlignment="0"/>
    <xf numFmtId="177" fontId="8" fillId="0" borderId="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76" fontId="8" fillId="0" borderId="0"/>
    <xf numFmtId="176" fontId="8" fillId="0" borderId="0"/>
    <xf numFmtId="176" fontId="8" fillId="0" borderId="0"/>
    <xf numFmtId="176" fontId="86" fillId="0" borderId="0"/>
    <xf numFmtId="9" fontId="8" fillId="0" borderId="0" applyFont="0" applyFill="0" applyBorder="0" applyAlignment="0" applyProtection="0"/>
    <xf numFmtId="9" fontId="8" fillId="0" borderId="0" applyFont="0" applyFill="0" applyBorder="0" applyAlignment="0" applyProtection="0"/>
    <xf numFmtId="0" fontId="1" fillId="0" borderId="0"/>
    <xf numFmtId="0" fontId="1" fillId="0" borderId="0"/>
    <xf numFmtId="166" fontId="1" fillId="0" borderId="0" applyFont="0" applyFill="0" applyBorder="0" applyAlignment="0" applyProtection="0"/>
    <xf numFmtId="9" fontId="1" fillId="0" borderId="0" applyFont="0" applyFill="0" applyBorder="0" applyAlignment="0" applyProtection="0"/>
    <xf numFmtId="166" fontId="8" fillId="0" borderId="0" applyFont="0" applyFill="0" applyBorder="0" applyAlignment="0" applyProtection="0"/>
    <xf numFmtId="0" fontId="8" fillId="0" borderId="0"/>
    <xf numFmtId="0" fontId="45" fillId="45" borderId="0" applyNumberFormat="0" applyBorder="0" applyAlignment="0" applyProtection="0"/>
    <xf numFmtId="0" fontId="45" fillId="46" borderId="0" applyNumberFormat="0" applyBorder="0" applyAlignment="0" applyProtection="0"/>
    <xf numFmtId="0" fontId="45" fillId="11" borderId="0" applyNumberFormat="0" applyBorder="0" applyAlignment="0" applyProtection="0"/>
    <xf numFmtId="0" fontId="45" fillId="47" borderId="0" applyNumberFormat="0" applyBorder="0" applyAlignment="0" applyProtection="0"/>
    <xf numFmtId="0" fontId="45" fillId="48" borderId="0" applyNumberFormat="0" applyBorder="0" applyAlignment="0" applyProtection="0"/>
    <xf numFmtId="0" fontId="45" fillId="49" borderId="0" applyNumberFormat="0" applyBorder="0" applyAlignment="0" applyProtection="0"/>
    <xf numFmtId="0" fontId="45" fillId="50" borderId="0" applyNumberFormat="0" applyBorder="0" applyAlignment="0" applyProtection="0"/>
    <xf numFmtId="0" fontId="45" fillId="51" borderId="0" applyNumberFormat="0" applyBorder="0" applyAlignment="0" applyProtection="0"/>
    <xf numFmtId="0" fontId="45" fillId="52" borderId="0" applyNumberFormat="0" applyBorder="0" applyAlignment="0" applyProtection="0"/>
    <xf numFmtId="0" fontId="45" fillId="47" borderId="0" applyNumberFormat="0" applyBorder="0" applyAlignment="0" applyProtection="0"/>
    <xf numFmtId="0" fontId="45" fillId="50" borderId="0" applyNumberFormat="0" applyBorder="0" applyAlignment="0" applyProtection="0"/>
    <xf numFmtId="0" fontId="45" fillId="53" borderId="0" applyNumberFormat="0" applyBorder="0" applyAlignment="0" applyProtection="0"/>
    <xf numFmtId="0" fontId="46" fillId="54" borderId="0" applyNumberFormat="0" applyBorder="0" applyAlignment="0" applyProtection="0"/>
    <xf numFmtId="0" fontId="46" fillId="51" borderId="0" applyNumberFormat="0" applyBorder="0" applyAlignment="0" applyProtection="0"/>
    <xf numFmtId="0" fontId="46" fillId="52" borderId="0" applyNumberFormat="0" applyBorder="0" applyAlignment="0" applyProtection="0"/>
    <xf numFmtId="0" fontId="46" fillId="55" borderId="0" applyNumberFormat="0" applyBorder="0" applyAlignment="0" applyProtection="0"/>
    <xf numFmtId="0" fontId="46" fillId="56" borderId="0" applyNumberFormat="0" applyBorder="0" applyAlignment="0" applyProtection="0"/>
    <xf numFmtId="0" fontId="46" fillId="57" borderId="0" applyNumberFormat="0" applyBorder="0" applyAlignment="0" applyProtection="0"/>
    <xf numFmtId="0" fontId="46" fillId="58" borderId="0" applyNumberFormat="0" applyBorder="0" applyAlignment="0" applyProtection="0"/>
    <xf numFmtId="0" fontId="46" fillId="59" borderId="0" applyNumberFormat="0" applyBorder="0" applyAlignment="0" applyProtection="0"/>
    <xf numFmtId="0" fontId="46" fillId="60" borderId="0" applyNumberFormat="0" applyBorder="0" applyAlignment="0" applyProtection="0"/>
    <xf numFmtId="0" fontId="46" fillId="55" borderId="0" applyNumberFormat="0" applyBorder="0" applyAlignment="0" applyProtection="0"/>
    <xf numFmtId="0" fontId="46" fillId="56" borderId="0" applyNumberFormat="0" applyBorder="0" applyAlignment="0" applyProtection="0"/>
    <xf numFmtId="0" fontId="46" fillId="61" borderId="0" applyNumberFormat="0" applyBorder="0" applyAlignment="0" applyProtection="0"/>
    <xf numFmtId="0" fontId="61" fillId="46" borderId="0" applyNumberFormat="0" applyBorder="0" applyAlignment="0" applyProtection="0"/>
    <xf numFmtId="0" fontId="87" fillId="0" borderId="0"/>
    <xf numFmtId="0" fontId="88" fillId="0" borderId="0">
      <alignment horizontal="right"/>
    </xf>
    <xf numFmtId="0" fontId="89" fillId="0" borderId="0"/>
    <xf numFmtId="0" fontId="85" fillId="0" borderId="0"/>
    <xf numFmtId="0" fontId="90" fillId="0" borderId="0"/>
    <xf numFmtId="0" fontId="91" fillId="0" borderId="41" applyNumberFormat="0" applyAlignment="0"/>
    <xf numFmtId="0" fontId="92" fillId="0" borderId="0" applyAlignment="0">
      <alignment horizontal="left"/>
    </xf>
    <xf numFmtId="0" fontId="92" fillId="0" borderId="0">
      <alignment horizontal="right"/>
    </xf>
    <xf numFmtId="175" fontId="92" fillId="0" borderId="0">
      <alignment horizontal="right"/>
    </xf>
    <xf numFmtId="168" fontId="93" fillId="0" borderId="0">
      <alignment horizontal="right"/>
    </xf>
    <xf numFmtId="0" fontId="94" fillId="0" borderId="0"/>
    <xf numFmtId="0" fontId="47" fillId="63" borderId="31" applyNumberFormat="0" applyAlignment="0" applyProtection="0"/>
    <xf numFmtId="0" fontId="49" fillId="64" borderId="33" applyNumberFormat="0" applyAlignment="0" applyProtection="0"/>
    <xf numFmtId="166" fontId="8" fillId="0" borderId="0" applyFont="0" applyFill="0" applyBorder="0" applyAlignment="0" applyProtection="0"/>
    <xf numFmtId="166" fontId="68" fillId="0" borderId="0" applyFont="0" applyFill="0" applyBorder="0" applyAlignment="0" applyProtection="0"/>
    <xf numFmtId="166" fontId="68" fillId="0" borderId="0" applyFont="0" applyFill="0" applyBorder="0" applyAlignment="0" applyProtection="0"/>
    <xf numFmtId="166" fontId="68" fillId="0" borderId="0" applyFont="0" applyFill="0" applyBorder="0" applyAlignment="0" applyProtection="0"/>
    <xf numFmtId="43" fontId="45" fillId="0" borderId="0" applyFont="0" applyFill="0" applyBorder="0" applyAlignment="0" applyProtection="0"/>
    <xf numFmtId="166" fontId="68" fillId="0" borderId="0" applyFont="0" applyFill="0" applyBorder="0" applyAlignment="0" applyProtection="0"/>
    <xf numFmtId="166" fontId="68" fillId="0" borderId="0" applyFont="0" applyFill="0" applyBorder="0" applyAlignment="0" applyProtection="0"/>
    <xf numFmtId="166" fontId="68" fillId="0" borderId="0" applyFont="0" applyFill="0" applyBorder="0" applyAlignment="0" applyProtection="0"/>
    <xf numFmtId="166" fontId="1" fillId="0" borderId="0" applyFont="0" applyFill="0" applyBorder="0" applyAlignment="0" applyProtection="0"/>
    <xf numFmtId="0" fontId="55" fillId="0" borderId="0" applyNumberFormat="0" applyFill="0" applyBorder="0" applyAlignment="0" applyProtection="0"/>
    <xf numFmtId="0" fontId="16" fillId="11" borderId="0" applyNumberFormat="0" applyBorder="0" applyAlignment="0" applyProtection="0"/>
    <xf numFmtId="0" fontId="57" fillId="0" borderId="35" applyNumberFormat="0" applyFill="0" applyAlignment="0" applyProtection="0"/>
    <xf numFmtId="0" fontId="58" fillId="0" borderId="36" applyNumberFormat="0" applyFill="0" applyAlignment="0" applyProtection="0"/>
    <xf numFmtId="0" fontId="59" fillId="0" borderId="37" applyNumberFormat="0" applyFill="0" applyAlignment="0" applyProtection="0"/>
    <xf numFmtId="0" fontId="59" fillId="0" borderId="0" applyNumberFormat="0" applyFill="0" applyBorder="0" applyAlignment="0" applyProtection="0"/>
    <xf numFmtId="0" fontId="71" fillId="0" borderId="0" applyNumberFormat="0" applyFill="0" applyBorder="0" applyAlignment="0" applyProtection="0">
      <alignment vertical="top"/>
      <protection locked="0"/>
    </xf>
    <xf numFmtId="0" fontId="95" fillId="0" borderId="0" applyNumberFormat="0" applyFill="0" applyBorder="0" applyAlignment="0" applyProtection="0">
      <alignment vertical="top"/>
      <protection locked="0"/>
    </xf>
    <xf numFmtId="0" fontId="48" fillId="0" borderId="32" applyNumberFormat="0" applyFill="0" applyAlignment="0" applyProtection="0"/>
    <xf numFmtId="0" fontId="52" fillId="65" borderId="0" applyNumberFormat="0" applyBorder="0" applyAlignment="0" applyProtection="0"/>
    <xf numFmtId="0" fontId="1" fillId="0" borderId="0"/>
    <xf numFmtId="0" fontId="62" fillId="0" borderId="0" applyFill="0" applyBorder="0"/>
    <xf numFmtId="0" fontId="8" fillId="0" borderId="0"/>
    <xf numFmtId="0" fontId="8" fillId="67" borderId="38" applyNumberFormat="0" applyFont="0" applyAlignment="0" applyProtection="0"/>
    <xf numFmtId="175" fontId="68" fillId="0" borderId="0" applyFont="0" applyFill="0" applyBorder="0" applyAlignment="0" applyProtection="0"/>
    <xf numFmtId="9" fontId="1" fillId="0" borderId="0" applyFont="0" applyFill="0" applyBorder="0" applyAlignment="0" applyProtection="0"/>
    <xf numFmtId="0" fontId="37" fillId="0" borderId="0" applyNumberFormat="0" applyFill="0" applyBorder="0" applyAlignment="0" applyProtection="0"/>
    <xf numFmtId="0" fontId="56" fillId="0" borderId="0" applyNumberFormat="0" applyFill="0" applyBorder="0" applyAlignment="0" applyProtection="0"/>
    <xf numFmtId="0" fontId="60" fillId="0" borderId="40" applyNumberFormat="0" applyFill="0" applyAlignment="0" applyProtection="0"/>
    <xf numFmtId="0" fontId="54" fillId="0" borderId="0" applyNumberFormat="0" applyFill="0" applyBorder="0" applyAlignment="0" applyProtection="0"/>
    <xf numFmtId="0" fontId="96" fillId="0" borderId="42" applyNumberFormat="0">
      <alignment vertical="center"/>
    </xf>
    <xf numFmtId="178" fontId="97" fillId="0" borderId="42">
      <alignment horizontal="right" vertical="center"/>
    </xf>
    <xf numFmtId="0" fontId="1" fillId="0" borderId="0"/>
    <xf numFmtId="0" fontId="1" fillId="0" borderId="0"/>
    <xf numFmtId="0" fontId="1" fillId="0" borderId="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0" fontId="1" fillId="0" borderId="0"/>
    <xf numFmtId="0" fontId="1" fillId="0" borderId="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0" fontId="1" fillId="0" borderId="0"/>
    <xf numFmtId="0" fontId="1" fillId="0" borderId="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0" fontId="1" fillId="0" borderId="0"/>
    <xf numFmtId="0" fontId="1" fillId="0" borderId="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0" fontId="1" fillId="0" borderId="0"/>
    <xf numFmtId="0" fontId="1" fillId="0" borderId="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0" fontId="63" fillId="0" borderId="0"/>
    <xf numFmtId="166" fontId="1" fillId="0" borderId="0" applyFont="0" applyFill="0" applyBorder="0" applyAlignment="0" applyProtection="0"/>
    <xf numFmtId="177" fontId="12" fillId="68" borderId="0" applyNumberFormat="0" applyBorder="0" applyAlignment="0"/>
    <xf numFmtId="0" fontId="71" fillId="0" borderId="0" applyNumberFormat="0" applyFill="0" applyBorder="0" applyAlignment="0" applyProtection="0">
      <alignment vertical="top"/>
      <protection locked="0"/>
    </xf>
    <xf numFmtId="166" fontId="8" fillId="0" borderId="0" applyFont="0" applyFill="0" applyBorder="0" applyAlignment="0" applyProtection="0"/>
    <xf numFmtId="176" fontId="86" fillId="0" borderId="0"/>
    <xf numFmtId="177" fontId="8" fillId="0" borderId="0"/>
    <xf numFmtId="166" fontId="8" fillId="0" borderId="0" applyFont="0" applyFill="0" applyBorder="0" applyAlignment="0" applyProtection="0"/>
    <xf numFmtId="9" fontId="8" fillId="0" borderId="0" applyFont="0" applyFill="0" applyBorder="0" applyAlignment="0" applyProtection="0"/>
    <xf numFmtId="0" fontId="74" fillId="0" borderId="0" applyNumberFormat="0" applyFill="0" applyBorder="0" applyAlignment="0" applyProtection="0"/>
    <xf numFmtId="0" fontId="8" fillId="0" borderId="0"/>
    <xf numFmtId="9" fontId="1" fillId="0" borderId="0" applyFont="0" applyFill="0" applyBorder="0" applyAlignment="0" applyProtection="0"/>
    <xf numFmtId="0" fontId="1" fillId="0" borderId="0"/>
    <xf numFmtId="166" fontId="1" fillId="0" borderId="0" applyFont="0" applyFill="0" applyBorder="0" applyAlignment="0" applyProtection="0"/>
    <xf numFmtId="9" fontId="1" fillId="0" borderId="0" applyFont="0" applyFill="0" applyBorder="0" applyAlignment="0" applyProtection="0"/>
    <xf numFmtId="0" fontId="1" fillId="0" borderId="0"/>
    <xf numFmtId="166" fontId="1" fillId="0" borderId="0" applyFont="0" applyFill="0" applyBorder="0" applyAlignment="0" applyProtection="0"/>
    <xf numFmtId="0" fontId="1" fillId="0" borderId="0"/>
    <xf numFmtId="0" fontId="62" fillId="0" borderId="0" applyFill="0" applyBorder="0"/>
    <xf numFmtId="0" fontId="8" fillId="0" borderId="0"/>
    <xf numFmtId="0" fontId="47" fillId="63" borderId="31" applyNumberFormat="0" applyAlignment="0" applyProtection="0"/>
    <xf numFmtId="0" fontId="50" fillId="49" borderId="31" applyNumberFormat="0" applyAlignment="0" applyProtection="0"/>
    <xf numFmtId="0" fontId="8" fillId="67" borderId="38" applyNumberFormat="0" applyFont="0" applyAlignment="0" applyProtection="0"/>
    <xf numFmtId="0" fontId="53" fillId="63" borderId="39" applyNumberFormat="0" applyAlignment="0" applyProtection="0"/>
    <xf numFmtId="0" fontId="60" fillId="0" borderId="40" applyNumberFormat="0" applyFill="0" applyAlignment="0" applyProtection="0"/>
    <xf numFmtId="0" fontId="26" fillId="0" borderId="14" applyNumberFormat="0" applyFill="0" applyAlignment="0" applyProtection="0"/>
    <xf numFmtId="0" fontId="2" fillId="0" borderId="1" applyNumberFormat="0" applyFill="0" applyAlignment="0" applyProtection="0"/>
    <xf numFmtId="0" fontId="27" fillId="0" borderId="26" applyNumberFormat="0" applyFill="0" applyAlignment="0" applyProtection="0"/>
    <xf numFmtId="0" fontId="27" fillId="0" borderId="0" applyNumberFormat="0" applyFill="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23"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21" borderId="29" applyNumberFormat="0" applyFont="0" applyAlignment="0" applyProtection="0"/>
    <xf numFmtId="0" fontId="1" fillId="21" borderId="29" applyNumberFormat="0" applyFont="0" applyAlignment="0" applyProtection="0"/>
    <xf numFmtId="0" fontId="1" fillId="21" borderId="29" applyNumberFormat="0" applyFont="0" applyAlignment="0" applyProtection="0"/>
    <xf numFmtId="0" fontId="1" fillId="21" borderId="29" applyNumberFormat="0" applyFont="0" applyAlignment="0" applyProtection="0"/>
    <xf numFmtId="0" fontId="1" fillId="21" borderId="29" applyNumberFormat="0" applyFont="0" applyAlignment="0" applyProtection="0"/>
    <xf numFmtId="0" fontId="1" fillId="21" borderId="29" applyNumberFormat="0" applyFont="0" applyAlignment="0" applyProtection="0"/>
    <xf numFmtId="0" fontId="1" fillId="21" borderId="29" applyNumberFormat="0" applyFont="0" applyAlignment="0" applyProtection="0"/>
    <xf numFmtId="0" fontId="8" fillId="21" borderId="29" applyNumberFormat="0" applyFont="0" applyAlignment="0" applyProtection="0"/>
    <xf numFmtId="0" fontId="1" fillId="21" borderId="29" applyNumberFormat="0" applyFont="0" applyAlignment="0" applyProtection="0"/>
    <xf numFmtId="0" fontId="8" fillId="21" borderId="29" applyNumberFormat="0" applyFont="0" applyAlignment="0" applyProtection="0"/>
    <xf numFmtId="0" fontId="8" fillId="21" borderId="29" applyNumberFormat="0" applyFont="0" applyAlignment="0" applyProtection="0"/>
    <xf numFmtId="0" fontId="1" fillId="21" borderId="29" applyNumberFormat="0" applyFont="0" applyAlignment="0" applyProtection="0"/>
    <xf numFmtId="0" fontId="8" fillId="21" borderId="29" applyNumberFormat="0" applyFont="0" applyAlignment="0" applyProtection="0"/>
    <xf numFmtId="0" fontId="1" fillId="21" borderId="29" applyNumberFormat="0" applyFont="0" applyAlignment="0" applyProtection="0"/>
    <xf numFmtId="166" fontId="8"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8"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0" fontId="98" fillId="0" borderId="0" applyNumberFormat="0" applyFill="0" applyBorder="0" applyAlignment="0" applyProtection="0"/>
    <xf numFmtId="0" fontId="74" fillId="0" borderId="0" applyNumberFormat="0" applyFill="0" applyBorder="0" applyAlignment="0" applyProtection="0"/>
    <xf numFmtId="0" fontId="98" fillId="0" borderId="0" applyNumberFormat="0" applyFill="0" applyBorder="0" applyAlignment="0" applyProtection="0"/>
    <xf numFmtId="0" fontId="74" fillId="0" borderId="0" applyNumberFormat="0" applyFill="0" applyBorder="0" applyAlignment="0" applyProtection="0"/>
    <xf numFmtId="0" fontId="9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8" fillId="0" borderId="0"/>
    <xf numFmtId="0" fontId="1" fillId="0" borderId="0"/>
    <xf numFmtId="0" fontId="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8" fillId="0" borderId="0"/>
    <xf numFmtId="0" fontId="1" fillId="0" borderId="0"/>
    <xf numFmtId="0" fontId="1" fillId="0" borderId="0"/>
    <xf numFmtId="0" fontId="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8" fillId="0" borderId="0"/>
    <xf numFmtId="0" fontId="1" fillId="0" borderId="0"/>
    <xf numFmtId="0" fontId="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8" fillId="0" borderId="0"/>
    <xf numFmtId="0" fontId="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0" fontId="1" fillId="0" borderId="0"/>
    <xf numFmtId="0" fontId="1" fillId="0" borderId="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0" fontId="1" fillId="0" borderId="0"/>
    <xf numFmtId="0" fontId="1" fillId="0" borderId="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0" fontId="1" fillId="0" borderId="0"/>
    <xf numFmtId="0" fontId="1" fillId="0" borderId="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0" fontId="1" fillId="0" borderId="0"/>
    <xf numFmtId="0" fontId="1" fillId="0" borderId="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0" fontId="1" fillId="0" borderId="0"/>
    <xf numFmtId="0" fontId="1" fillId="0" borderId="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166" fontId="1" fillId="0" borderId="0" applyFont="0" applyFill="0" applyBorder="0" applyAlignment="0" applyProtection="0"/>
    <xf numFmtId="9" fontId="1" fillId="0" borderId="0" applyFont="0" applyFill="0" applyBorder="0" applyAlignment="0" applyProtection="0"/>
    <xf numFmtId="0" fontId="1" fillId="0" borderId="0"/>
    <xf numFmtId="166" fontId="1" fillId="0" borderId="0" applyFont="0" applyFill="0" applyBorder="0" applyAlignment="0" applyProtection="0"/>
    <xf numFmtId="9" fontId="1" fillId="0" borderId="0" applyFont="0" applyFill="0" applyBorder="0" applyAlignment="0" applyProtection="0"/>
    <xf numFmtId="0" fontId="1" fillId="0" borderId="0"/>
    <xf numFmtId="166" fontId="1" fillId="0" borderId="0" applyFont="0" applyFill="0" applyBorder="0" applyAlignment="0" applyProtection="0"/>
    <xf numFmtId="0" fontId="1" fillId="0" borderId="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4" borderId="0" applyNumberFormat="0" applyBorder="0" applyAlignment="0" applyProtection="0"/>
    <xf numFmtId="0" fontId="1" fillId="31"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5" borderId="0" applyNumberFormat="0" applyBorder="0" applyAlignment="0" applyProtection="0"/>
    <xf numFmtId="0" fontId="1" fillId="38" borderId="0" applyNumberFormat="0" applyBorder="0" applyAlignment="0" applyProtection="0"/>
    <xf numFmtId="0" fontId="1" fillId="41" borderId="0" applyNumberFormat="0" applyBorder="0" applyAlignment="0" applyProtection="0"/>
    <xf numFmtId="0" fontId="1" fillId="42"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23"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21" borderId="29" applyNumberFormat="0" applyFont="0" applyAlignment="0" applyProtection="0"/>
    <xf numFmtId="0" fontId="1" fillId="21" borderId="29" applyNumberFormat="0" applyFont="0" applyAlignment="0" applyProtection="0"/>
    <xf numFmtId="0" fontId="1" fillId="21" borderId="29" applyNumberFormat="0" applyFont="0" applyAlignment="0" applyProtection="0"/>
    <xf numFmtId="0" fontId="1" fillId="21" borderId="29" applyNumberFormat="0" applyFont="0" applyAlignment="0" applyProtection="0"/>
    <xf numFmtId="0" fontId="1" fillId="21" borderId="29" applyNumberFormat="0" applyFont="0" applyAlignment="0" applyProtection="0"/>
    <xf numFmtId="0" fontId="1" fillId="21" borderId="29" applyNumberFormat="0" applyFont="0" applyAlignment="0" applyProtection="0"/>
    <xf numFmtId="0" fontId="1" fillId="21" borderId="29" applyNumberFormat="0" applyFont="0" applyAlignment="0" applyProtection="0"/>
    <xf numFmtId="0" fontId="1" fillId="21" borderId="29" applyNumberFormat="0" applyFont="0" applyAlignment="0" applyProtection="0"/>
    <xf numFmtId="0" fontId="1" fillId="21" borderId="29" applyNumberFormat="0" applyFont="0" applyAlignment="0" applyProtection="0"/>
    <xf numFmtId="0" fontId="1" fillId="21" borderId="29" applyNumberFormat="0" applyFont="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84" fillId="0" borderId="0"/>
    <xf numFmtId="0" fontId="98" fillId="0" borderId="0" applyNumberFormat="0" applyFill="0" applyBorder="0" applyAlignment="0" applyProtection="0">
      <alignment vertical="top"/>
      <protection locked="0"/>
    </xf>
    <xf numFmtId="9" fontId="84" fillId="0" borderId="0" applyFont="0" applyFill="0" applyBorder="0" applyAlignment="0" applyProtection="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1" fillId="0" borderId="0"/>
    <xf numFmtId="41" fontId="51" fillId="0" borderId="0" applyFont="0" applyFill="0" applyBorder="0" applyAlignment="0" applyProtection="0"/>
    <xf numFmtId="41" fontId="51" fillId="0" borderId="0" applyFont="0" applyFill="0" applyBorder="0" applyAlignment="0" applyProtection="0"/>
    <xf numFmtId="41" fontId="51" fillId="0" borderId="0" applyFont="0" applyFill="0" applyBorder="0" applyAlignment="0" applyProtection="0"/>
    <xf numFmtId="41" fontId="51" fillId="0" borderId="0" applyFont="0" applyFill="0" applyBorder="0" applyAlignment="0" applyProtection="0"/>
    <xf numFmtId="41" fontId="51" fillId="0" borderId="0" applyFont="0" applyFill="0" applyBorder="0" applyAlignment="0" applyProtection="0"/>
    <xf numFmtId="41" fontId="51" fillId="0" borderId="0" applyFont="0" applyFill="0" applyBorder="0" applyAlignment="0" applyProtection="0"/>
    <xf numFmtId="41" fontId="51" fillId="0" borderId="0" applyFont="0" applyFill="0" applyBorder="0" applyAlignment="0" applyProtection="0"/>
    <xf numFmtId="41" fontId="51" fillId="0" borderId="0" applyFont="0" applyFill="0" applyBorder="0" applyAlignment="0" applyProtection="0"/>
    <xf numFmtId="41" fontId="51" fillId="0" borderId="0" applyFont="0" applyFill="0" applyBorder="0" applyAlignment="0" applyProtection="0"/>
    <xf numFmtId="41" fontId="51" fillId="0" borderId="0" applyFont="0" applyFill="0" applyBorder="0" applyAlignment="0" applyProtection="0"/>
    <xf numFmtId="41" fontId="51" fillId="0" borderId="0" applyFont="0" applyFill="0" applyBorder="0" applyAlignment="0" applyProtection="0"/>
    <xf numFmtId="41" fontId="51" fillId="0" borderId="0" applyFont="0" applyFill="0" applyBorder="0" applyAlignment="0" applyProtection="0"/>
    <xf numFmtId="41" fontId="51" fillId="0" borderId="0" applyFont="0" applyFill="0" applyBorder="0" applyAlignment="0" applyProtection="0"/>
    <xf numFmtId="41" fontId="51" fillId="0" borderId="0" applyFont="0" applyFill="0" applyBorder="0" applyAlignment="0" applyProtection="0"/>
    <xf numFmtId="41" fontId="51" fillId="0" borderId="0" applyFont="0" applyFill="0" applyBorder="0" applyAlignment="0" applyProtection="0"/>
    <xf numFmtId="41" fontId="51" fillId="0" borderId="0" applyFont="0" applyFill="0" applyBorder="0" applyAlignment="0" applyProtection="0"/>
    <xf numFmtId="41" fontId="51" fillId="0" borderId="0" applyFont="0" applyFill="0" applyBorder="0" applyAlignment="0" applyProtection="0"/>
    <xf numFmtId="41" fontId="51" fillId="0" borderId="0" applyFont="0" applyFill="0" applyBorder="0" applyAlignment="0" applyProtection="0"/>
    <xf numFmtId="41" fontId="51" fillId="0" borderId="0" applyFont="0" applyFill="0" applyBorder="0" applyAlignment="0" applyProtection="0"/>
    <xf numFmtId="41" fontId="51" fillId="0" borderId="0" applyFont="0" applyFill="0" applyBorder="0" applyAlignment="0" applyProtection="0"/>
    <xf numFmtId="41" fontId="51" fillId="0" borderId="0" applyFont="0" applyFill="0" applyBorder="0" applyAlignment="0" applyProtection="0"/>
    <xf numFmtId="41" fontId="51" fillId="0" borderId="0" applyFont="0" applyFill="0" applyBorder="0" applyAlignment="0" applyProtection="0"/>
    <xf numFmtId="41" fontId="51" fillId="0" borderId="0" applyFont="0" applyFill="0" applyBorder="0" applyAlignment="0" applyProtection="0"/>
    <xf numFmtId="41" fontId="51" fillId="0" borderId="0" applyFont="0" applyFill="0" applyBorder="0" applyAlignment="0" applyProtection="0"/>
    <xf numFmtId="41" fontId="51" fillId="0" borderId="0" applyFont="0" applyFill="0" applyBorder="0" applyAlignment="0" applyProtection="0"/>
    <xf numFmtId="41" fontId="51" fillId="0" borderId="0" applyFont="0" applyFill="0" applyBorder="0" applyAlignment="0" applyProtection="0"/>
    <xf numFmtId="41" fontId="51" fillId="0" borderId="0" applyFont="0" applyFill="0" applyBorder="0" applyAlignment="0" applyProtection="0"/>
    <xf numFmtId="41" fontId="51" fillId="0" borderId="0" applyFont="0" applyFill="0" applyBorder="0" applyAlignment="0" applyProtection="0"/>
    <xf numFmtId="41" fontId="51" fillId="0" borderId="0" applyFont="0" applyFill="0" applyBorder="0" applyAlignment="0" applyProtection="0"/>
    <xf numFmtId="41" fontId="51" fillId="0" borderId="0" applyFont="0" applyFill="0" applyBorder="0" applyAlignment="0" applyProtection="0"/>
    <xf numFmtId="41" fontId="51" fillId="0" borderId="0" applyFont="0" applyFill="0" applyBorder="0" applyAlignment="0" applyProtection="0"/>
    <xf numFmtId="41" fontId="51" fillId="0" borderId="0" applyFont="0" applyFill="0" applyBorder="0" applyAlignment="0" applyProtection="0"/>
    <xf numFmtId="41" fontId="51" fillId="0" borderId="0" applyFont="0" applyFill="0" applyBorder="0" applyAlignment="0" applyProtection="0"/>
    <xf numFmtId="41" fontId="51" fillId="0" borderId="0" applyFont="0" applyFill="0" applyBorder="0" applyAlignment="0" applyProtection="0"/>
    <xf numFmtId="41" fontId="51" fillId="0" borderId="0" applyFont="0" applyFill="0" applyBorder="0" applyAlignment="0" applyProtection="0"/>
    <xf numFmtId="41" fontId="51" fillId="0" borderId="0" applyFont="0" applyFill="0" applyBorder="0" applyAlignment="0" applyProtection="0"/>
    <xf numFmtId="41" fontId="51" fillId="0" borderId="0" applyFont="0" applyFill="0" applyBorder="0" applyAlignment="0" applyProtection="0"/>
    <xf numFmtId="41" fontId="51" fillId="0" borderId="0" applyFont="0" applyFill="0" applyBorder="0" applyAlignment="0" applyProtection="0"/>
    <xf numFmtId="41" fontId="51" fillId="0" borderId="0" applyFont="0" applyFill="0" applyBorder="0" applyAlignment="0" applyProtection="0"/>
    <xf numFmtId="41" fontId="51" fillId="0" borderId="0" applyFont="0" applyFill="0" applyBorder="0" applyAlignment="0" applyProtection="0"/>
    <xf numFmtId="41" fontId="51" fillId="0" borderId="0" applyFont="0" applyFill="0" applyBorder="0" applyAlignment="0" applyProtection="0"/>
    <xf numFmtId="41" fontId="51" fillId="0" borderId="0" applyFont="0" applyFill="0" applyBorder="0" applyAlignment="0" applyProtection="0"/>
    <xf numFmtId="41" fontId="51" fillId="0" borderId="0" applyFont="0" applyFill="0" applyBorder="0" applyAlignment="0" applyProtection="0"/>
    <xf numFmtId="41" fontId="51" fillId="0" borderId="0" applyFont="0" applyFill="0" applyBorder="0" applyAlignment="0" applyProtection="0"/>
    <xf numFmtId="41" fontId="51" fillId="0" borderId="0" applyFont="0" applyFill="0" applyBorder="0" applyAlignment="0" applyProtection="0"/>
    <xf numFmtId="41" fontId="51" fillId="0" borderId="0" applyFont="0" applyFill="0" applyBorder="0" applyAlignment="0" applyProtection="0"/>
    <xf numFmtId="41" fontId="51" fillId="0" borderId="0" applyFont="0" applyFill="0" applyBorder="0" applyAlignment="0" applyProtection="0"/>
    <xf numFmtId="41" fontId="51" fillId="0" borderId="0" applyFont="0" applyFill="0" applyBorder="0" applyAlignment="0" applyProtection="0"/>
    <xf numFmtId="41" fontId="51" fillId="0" borderId="0" applyFont="0" applyFill="0" applyBorder="0" applyAlignment="0" applyProtection="0"/>
    <xf numFmtId="41" fontId="51" fillId="0" borderId="0" applyFont="0" applyFill="0" applyBorder="0" applyAlignment="0" applyProtection="0"/>
    <xf numFmtId="41" fontId="51" fillId="0" borderId="0" applyFont="0" applyFill="0" applyBorder="0" applyAlignment="0" applyProtection="0"/>
    <xf numFmtId="41" fontId="51" fillId="0" borderId="0" applyFont="0" applyFill="0" applyBorder="0" applyAlignment="0" applyProtection="0"/>
    <xf numFmtId="41" fontId="51" fillId="0" borderId="0" applyFont="0" applyFill="0" applyBorder="0" applyAlignment="0" applyProtection="0"/>
    <xf numFmtId="41" fontId="51" fillId="0" borderId="0" applyFont="0" applyFill="0" applyBorder="0" applyAlignment="0" applyProtection="0"/>
    <xf numFmtId="41" fontId="51" fillId="0" borderId="0" applyFont="0" applyFill="0" applyBorder="0" applyAlignment="0" applyProtection="0"/>
    <xf numFmtId="41" fontId="51" fillId="0" borderId="0" applyFont="0" applyFill="0" applyBorder="0" applyAlignment="0" applyProtection="0"/>
    <xf numFmtId="41" fontId="51" fillId="0" borderId="0" applyFont="0" applyFill="0" applyBorder="0" applyAlignment="0" applyProtection="0"/>
    <xf numFmtId="41" fontId="51"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166" fontId="1" fillId="0" borderId="0" applyFont="0" applyFill="0" applyBorder="0" applyAlignment="0" applyProtection="0"/>
    <xf numFmtId="43" fontId="1" fillId="0" borderId="0" applyFont="0" applyFill="0" applyBorder="0" applyAlignment="0" applyProtection="0"/>
    <xf numFmtId="166" fontId="63"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9" fontId="8" fillId="0" borderId="0" applyFont="0" applyFill="0" applyBorder="0" applyAlignment="0" applyProtection="0"/>
    <xf numFmtId="0" fontId="8" fillId="0" borderId="0"/>
    <xf numFmtId="166" fontId="6" fillId="0" borderId="0" applyFont="0" applyFill="0" applyBorder="0" applyAlignment="0" applyProtection="0"/>
    <xf numFmtId="166" fontId="99"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166" fontId="8"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74" fontId="8" fillId="0" borderId="0" applyFont="0" applyFill="0" applyBorder="0" applyAlignment="0" applyProtection="0"/>
    <xf numFmtId="166" fontId="45"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166" fontId="1" fillId="0" borderId="0" applyFont="0" applyFill="0" applyBorder="0" applyAlignment="0" applyProtection="0"/>
    <xf numFmtId="43" fontId="8" fillId="0" borderId="0" applyFont="0" applyFill="0" applyBorder="0" applyAlignment="0" applyProtection="0"/>
    <xf numFmtId="43" fontId="6"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6" fillId="0" borderId="0" applyFont="0" applyFill="0" applyBorder="0" applyAlignment="0" applyProtection="0"/>
    <xf numFmtId="43" fontId="8" fillId="0" borderId="0" applyFont="0" applyFill="0" applyBorder="0" applyAlignment="0" applyProtection="0"/>
    <xf numFmtId="43" fontId="6"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6" fillId="0" borderId="0" applyFont="0" applyFill="0" applyBorder="0" applyAlignment="0" applyProtection="0"/>
    <xf numFmtId="43" fontId="8" fillId="0" borderId="0" applyFont="0" applyFill="0" applyBorder="0" applyAlignment="0" applyProtection="0"/>
    <xf numFmtId="43" fontId="6"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6" fillId="0" borderId="0" applyFont="0" applyFill="0" applyBorder="0" applyAlignment="0" applyProtection="0"/>
    <xf numFmtId="43" fontId="8" fillId="0" borderId="0" applyFont="0" applyFill="0" applyBorder="0" applyAlignment="0" applyProtection="0"/>
    <xf numFmtId="43" fontId="6"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6" fillId="0" borderId="0" applyFont="0" applyFill="0" applyBorder="0" applyAlignment="0" applyProtection="0"/>
    <xf numFmtId="43" fontId="8" fillId="0" borderId="0" applyFont="0" applyFill="0" applyBorder="0" applyAlignment="0" applyProtection="0"/>
    <xf numFmtId="43" fontId="6"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6" fillId="0" borderId="0" applyFont="0" applyFill="0" applyBorder="0" applyAlignment="0" applyProtection="0"/>
    <xf numFmtId="43" fontId="8" fillId="0" borderId="0" applyFont="0" applyFill="0" applyBorder="0" applyAlignment="0" applyProtection="0"/>
    <xf numFmtId="43" fontId="6"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6" fillId="0" borderId="0" applyFont="0" applyFill="0" applyBorder="0" applyAlignment="0" applyProtection="0"/>
    <xf numFmtId="43" fontId="8" fillId="0" borderId="0" applyFont="0" applyFill="0" applyBorder="0" applyAlignment="0" applyProtection="0"/>
    <xf numFmtId="43" fontId="6"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6" fillId="0" borderId="0" applyFont="0" applyFill="0" applyBorder="0" applyAlignment="0" applyProtection="0"/>
    <xf numFmtId="43" fontId="8" fillId="0" borderId="0" applyFont="0" applyFill="0" applyBorder="0" applyAlignment="0" applyProtection="0"/>
    <xf numFmtId="43" fontId="6"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6" fillId="0" borderId="0" applyFont="0" applyFill="0" applyBorder="0" applyAlignment="0" applyProtection="0"/>
    <xf numFmtId="43" fontId="8" fillId="0" borderId="0" applyFont="0" applyFill="0" applyBorder="0" applyAlignment="0" applyProtection="0"/>
    <xf numFmtId="43" fontId="6"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6" fillId="0" borderId="0" applyFont="0" applyFill="0" applyBorder="0" applyAlignment="0" applyProtection="0"/>
    <xf numFmtId="43" fontId="8" fillId="0" borderId="0" applyFont="0" applyFill="0" applyBorder="0" applyAlignment="0" applyProtection="0"/>
    <xf numFmtId="43" fontId="6"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6" fillId="0" borderId="0" applyFont="0" applyFill="0" applyBorder="0" applyAlignment="0" applyProtection="0"/>
    <xf numFmtId="43" fontId="8" fillId="0" borderId="0" applyFont="0" applyFill="0" applyBorder="0" applyAlignment="0" applyProtection="0"/>
    <xf numFmtId="43" fontId="6"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6" fillId="0" borderId="0" applyFont="0" applyFill="0" applyBorder="0" applyAlignment="0" applyProtection="0"/>
    <xf numFmtId="43" fontId="8" fillId="0" borderId="0" applyFont="0" applyFill="0" applyBorder="0" applyAlignment="0" applyProtection="0"/>
    <xf numFmtId="43" fontId="6"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6" fillId="0" borderId="0" applyFont="0" applyFill="0" applyBorder="0" applyAlignment="0" applyProtection="0"/>
    <xf numFmtId="43" fontId="8" fillId="0" borderId="0" applyFont="0" applyFill="0" applyBorder="0" applyAlignment="0" applyProtection="0"/>
    <xf numFmtId="43" fontId="6"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6" fillId="0" borderId="0" applyFont="0" applyFill="0" applyBorder="0" applyAlignment="0" applyProtection="0"/>
    <xf numFmtId="43" fontId="8" fillId="0" borderId="0" applyFont="0" applyFill="0" applyBorder="0" applyAlignment="0" applyProtection="0"/>
    <xf numFmtId="43" fontId="6"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6" fillId="0" borderId="0" applyFont="0" applyFill="0" applyBorder="0" applyAlignment="0" applyProtection="0"/>
    <xf numFmtId="43" fontId="8" fillId="0" borderId="0" applyFont="0" applyFill="0" applyBorder="0" applyAlignment="0" applyProtection="0"/>
    <xf numFmtId="43" fontId="6"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6" fillId="0" borderId="0" applyFont="0" applyFill="0" applyBorder="0" applyAlignment="0" applyProtection="0"/>
    <xf numFmtId="43" fontId="8" fillId="0" borderId="0" applyFont="0" applyFill="0" applyBorder="0" applyAlignment="0" applyProtection="0"/>
    <xf numFmtId="43" fontId="6"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6" fillId="0" borderId="0" applyFont="0" applyFill="0" applyBorder="0" applyAlignment="0" applyProtection="0"/>
    <xf numFmtId="43" fontId="8" fillId="0" borderId="0" applyFont="0" applyFill="0" applyBorder="0" applyAlignment="0" applyProtection="0"/>
    <xf numFmtId="43" fontId="6"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6" fillId="0" borderId="0" applyFont="0" applyFill="0" applyBorder="0" applyAlignment="0" applyProtection="0"/>
    <xf numFmtId="43" fontId="8" fillId="0" borderId="0" applyFont="0" applyFill="0" applyBorder="0" applyAlignment="0" applyProtection="0"/>
    <xf numFmtId="43" fontId="6"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6" fillId="0" borderId="0" applyFont="0" applyFill="0" applyBorder="0" applyAlignment="0" applyProtection="0"/>
    <xf numFmtId="43" fontId="8" fillId="0" borderId="0" applyFont="0" applyFill="0" applyBorder="0" applyAlignment="0" applyProtection="0"/>
    <xf numFmtId="43" fontId="6"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6" fillId="0" borderId="0" applyFont="0" applyFill="0" applyBorder="0" applyAlignment="0" applyProtection="0"/>
    <xf numFmtId="43" fontId="8" fillId="0" borderId="0" applyFont="0" applyFill="0" applyBorder="0" applyAlignment="0" applyProtection="0"/>
    <xf numFmtId="43" fontId="6"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6" fillId="0" borderId="0" applyFont="0" applyFill="0" applyBorder="0" applyAlignment="0" applyProtection="0"/>
    <xf numFmtId="43" fontId="8" fillId="0" borderId="0" applyFont="0" applyFill="0" applyBorder="0" applyAlignment="0" applyProtection="0"/>
    <xf numFmtId="43" fontId="6"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6" fillId="0" borderId="0" applyFont="0" applyFill="0" applyBorder="0" applyAlignment="0" applyProtection="0"/>
    <xf numFmtId="43" fontId="8" fillId="0" borderId="0" applyFont="0" applyFill="0" applyBorder="0" applyAlignment="0" applyProtection="0"/>
    <xf numFmtId="43" fontId="6"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6" fillId="0" borderId="0" applyFont="0" applyFill="0" applyBorder="0" applyAlignment="0" applyProtection="0"/>
    <xf numFmtId="43" fontId="8" fillId="0" borderId="0" applyFont="0" applyFill="0" applyBorder="0" applyAlignment="0" applyProtection="0"/>
    <xf numFmtId="43" fontId="6"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6" fillId="0" borderId="0" applyFont="0" applyFill="0" applyBorder="0" applyAlignment="0" applyProtection="0"/>
    <xf numFmtId="43" fontId="8" fillId="0" borderId="0" applyFont="0" applyFill="0" applyBorder="0" applyAlignment="0" applyProtection="0"/>
    <xf numFmtId="43" fontId="6"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6" fillId="0" borderId="0" applyFont="0" applyFill="0" applyBorder="0" applyAlignment="0" applyProtection="0"/>
    <xf numFmtId="43" fontId="8" fillId="0" borderId="0" applyFont="0" applyFill="0" applyBorder="0" applyAlignment="0" applyProtection="0"/>
    <xf numFmtId="43" fontId="6"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6" fillId="0" borderId="0" applyFont="0" applyFill="0" applyBorder="0" applyAlignment="0" applyProtection="0"/>
    <xf numFmtId="43" fontId="8" fillId="0" borderId="0" applyFont="0" applyFill="0" applyBorder="0" applyAlignment="0" applyProtection="0"/>
    <xf numFmtId="43" fontId="6"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6" fillId="0" borderId="0" applyFont="0" applyFill="0" applyBorder="0" applyAlignment="0" applyProtection="0"/>
    <xf numFmtId="43" fontId="8" fillId="0" borderId="0" applyFont="0" applyFill="0" applyBorder="0" applyAlignment="0" applyProtection="0"/>
    <xf numFmtId="43" fontId="6"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6" fillId="0" borderId="0" applyFont="0" applyFill="0" applyBorder="0" applyAlignment="0" applyProtection="0"/>
    <xf numFmtId="43" fontId="8" fillId="0" borderId="0" applyFont="0" applyFill="0" applyBorder="0" applyAlignment="0" applyProtection="0"/>
    <xf numFmtId="43" fontId="6"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6" fillId="0" borderId="0" applyFont="0" applyFill="0" applyBorder="0" applyAlignment="0" applyProtection="0"/>
    <xf numFmtId="43" fontId="8" fillId="0" borderId="0" applyFont="0" applyFill="0" applyBorder="0" applyAlignment="0" applyProtection="0"/>
    <xf numFmtId="43" fontId="6"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6" fillId="0" borderId="0" applyFont="0" applyFill="0" applyBorder="0" applyAlignment="0" applyProtection="0"/>
    <xf numFmtId="43" fontId="8" fillId="0" borderId="0" applyFont="0" applyFill="0" applyBorder="0" applyAlignment="0" applyProtection="0"/>
    <xf numFmtId="43" fontId="6"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6" fillId="0" borderId="0" applyFont="0" applyFill="0" applyBorder="0" applyAlignment="0" applyProtection="0"/>
    <xf numFmtId="43" fontId="8" fillId="0" borderId="0" applyFont="0" applyFill="0" applyBorder="0" applyAlignment="0" applyProtection="0"/>
    <xf numFmtId="43" fontId="6"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6" fillId="0" borderId="0" applyFont="0" applyFill="0" applyBorder="0" applyAlignment="0" applyProtection="0"/>
    <xf numFmtId="43" fontId="8" fillId="0" borderId="0" applyFont="0" applyFill="0" applyBorder="0" applyAlignment="0" applyProtection="0"/>
    <xf numFmtId="43" fontId="6"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6" fillId="0" borderId="0" applyFont="0" applyFill="0" applyBorder="0" applyAlignment="0" applyProtection="0"/>
    <xf numFmtId="43" fontId="8" fillId="0" borderId="0" applyFont="0" applyFill="0" applyBorder="0" applyAlignment="0" applyProtection="0"/>
    <xf numFmtId="43" fontId="6"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6" fillId="0" borderId="0" applyFont="0" applyFill="0" applyBorder="0" applyAlignment="0" applyProtection="0"/>
    <xf numFmtId="43" fontId="8" fillId="0" borderId="0" applyFont="0" applyFill="0" applyBorder="0" applyAlignment="0" applyProtection="0"/>
    <xf numFmtId="43" fontId="6"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6" fillId="0" borderId="0" applyFont="0" applyFill="0" applyBorder="0" applyAlignment="0" applyProtection="0"/>
    <xf numFmtId="43" fontId="8" fillId="0" borderId="0" applyFont="0" applyFill="0" applyBorder="0" applyAlignment="0" applyProtection="0"/>
    <xf numFmtId="43" fontId="6"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6" fillId="0" borderId="0" applyFont="0" applyFill="0" applyBorder="0" applyAlignment="0" applyProtection="0"/>
    <xf numFmtId="43" fontId="8" fillId="0" borderId="0" applyFont="0" applyFill="0" applyBorder="0" applyAlignment="0" applyProtection="0"/>
    <xf numFmtId="43" fontId="6"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6" fillId="0" borderId="0" applyFont="0" applyFill="0" applyBorder="0" applyAlignment="0" applyProtection="0"/>
    <xf numFmtId="43" fontId="8" fillId="0" borderId="0" applyFont="0" applyFill="0" applyBorder="0" applyAlignment="0" applyProtection="0"/>
    <xf numFmtId="43" fontId="6"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6" fillId="0" borderId="0" applyFont="0" applyFill="0" applyBorder="0" applyAlignment="0" applyProtection="0"/>
    <xf numFmtId="43" fontId="8" fillId="0" borderId="0" applyFont="0" applyFill="0" applyBorder="0" applyAlignment="0" applyProtection="0"/>
    <xf numFmtId="43" fontId="6"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6" fillId="0" borderId="0" applyFont="0" applyFill="0" applyBorder="0" applyAlignment="0" applyProtection="0"/>
    <xf numFmtId="43" fontId="8" fillId="0" borderId="0" applyFont="0" applyFill="0" applyBorder="0" applyAlignment="0" applyProtection="0"/>
    <xf numFmtId="43" fontId="6"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6" fillId="0" borderId="0" applyFont="0" applyFill="0" applyBorder="0" applyAlignment="0" applyProtection="0"/>
    <xf numFmtId="43" fontId="8" fillId="0" borderId="0" applyFont="0" applyFill="0" applyBorder="0" applyAlignment="0" applyProtection="0"/>
    <xf numFmtId="43" fontId="6"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6" fillId="0" borderId="0" applyFont="0" applyFill="0" applyBorder="0" applyAlignment="0" applyProtection="0"/>
    <xf numFmtId="43" fontId="8" fillId="0" borderId="0" applyFont="0" applyFill="0" applyBorder="0" applyAlignment="0" applyProtection="0"/>
    <xf numFmtId="43" fontId="6"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6" fillId="0" borderId="0" applyFont="0" applyFill="0" applyBorder="0" applyAlignment="0" applyProtection="0"/>
    <xf numFmtId="43" fontId="8" fillId="0" borderId="0" applyFont="0" applyFill="0" applyBorder="0" applyAlignment="0" applyProtection="0"/>
    <xf numFmtId="43" fontId="6"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6" fillId="0" borderId="0" applyFont="0" applyFill="0" applyBorder="0" applyAlignment="0" applyProtection="0"/>
    <xf numFmtId="43" fontId="8" fillId="0" borderId="0" applyFont="0" applyFill="0" applyBorder="0" applyAlignment="0" applyProtection="0"/>
    <xf numFmtId="43" fontId="6"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6" fillId="0" borderId="0" applyFont="0" applyFill="0" applyBorder="0" applyAlignment="0" applyProtection="0"/>
    <xf numFmtId="43" fontId="8" fillId="0" borderId="0" applyFont="0" applyFill="0" applyBorder="0" applyAlignment="0" applyProtection="0"/>
    <xf numFmtId="43" fontId="6"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6" fillId="0" borderId="0" applyFont="0" applyFill="0" applyBorder="0" applyAlignment="0" applyProtection="0"/>
    <xf numFmtId="43" fontId="8" fillId="0" borderId="0" applyFont="0" applyFill="0" applyBorder="0" applyAlignment="0" applyProtection="0"/>
    <xf numFmtId="43" fontId="6"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6" fillId="0" borderId="0" applyFont="0" applyFill="0" applyBorder="0" applyAlignment="0" applyProtection="0"/>
    <xf numFmtId="43" fontId="8" fillId="0" borderId="0" applyFont="0" applyFill="0" applyBorder="0" applyAlignment="0" applyProtection="0"/>
    <xf numFmtId="43" fontId="6"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6" fillId="0" borderId="0" applyFont="0" applyFill="0" applyBorder="0" applyAlignment="0" applyProtection="0"/>
    <xf numFmtId="43" fontId="8" fillId="0" borderId="0" applyFont="0" applyFill="0" applyBorder="0" applyAlignment="0" applyProtection="0"/>
    <xf numFmtId="43" fontId="6"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6" fillId="0" borderId="0" applyFont="0" applyFill="0" applyBorder="0" applyAlignment="0" applyProtection="0"/>
    <xf numFmtId="43" fontId="8" fillId="0" borderId="0" applyFont="0" applyFill="0" applyBorder="0" applyAlignment="0" applyProtection="0"/>
    <xf numFmtId="43" fontId="6"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6" fillId="0" borderId="0" applyFont="0" applyFill="0" applyBorder="0" applyAlignment="0" applyProtection="0"/>
    <xf numFmtId="43" fontId="8" fillId="0" borderId="0" applyFont="0" applyFill="0" applyBorder="0" applyAlignment="0" applyProtection="0"/>
    <xf numFmtId="43" fontId="6"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6" fillId="0" borderId="0" applyFont="0" applyFill="0" applyBorder="0" applyAlignment="0" applyProtection="0"/>
    <xf numFmtId="43" fontId="8" fillId="0" borderId="0" applyFont="0" applyFill="0" applyBorder="0" applyAlignment="0" applyProtection="0"/>
    <xf numFmtId="43" fontId="6"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6" fillId="0" borderId="0" applyFont="0" applyFill="0" applyBorder="0" applyAlignment="0" applyProtection="0"/>
    <xf numFmtId="43" fontId="8" fillId="0" borderId="0" applyFont="0" applyFill="0" applyBorder="0" applyAlignment="0" applyProtection="0"/>
    <xf numFmtId="43" fontId="6"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6" fillId="0" borderId="0" applyFont="0" applyFill="0" applyBorder="0" applyAlignment="0" applyProtection="0"/>
    <xf numFmtId="43" fontId="8" fillId="0" borderId="0" applyFont="0" applyFill="0" applyBorder="0" applyAlignment="0" applyProtection="0"/>
    <xf numFmtId="43" fontId="6"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6" fillId="0" borderId="0" applyFont="0" applyFill="0" applyBorder="0" applyAlignment="0" applyProtection="0"/>
    <xf numFmtId="43" fontId="8" fillId="0" borderId="0" applyFont="0" applyFill="0" applyBorder="0" applyAlignment="0" applyProtection="0"/>
    <xf numFmtId="43" fontId="6"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6" fillId="0" borderId="0" applyFont="0" applyFill="0" applyBorder="0" applyAlignment="0" applyProtection="0"/>
    <xf numFmtId="43" fontId="8" fillId="0" borderId="0" applyFont="0" applyFill="0" applyBorder="0" applyAlignment="0" applyProtection="0"/>
    <xf numFmtId="43" fontId="6"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6" fillId="0" borderId="0" applyFont="0" applyFill="0" applyBorder="0" applyAlignment="0" applyProtection="0"/>
    <xf numFmtId="43" fontId="8" fillId="0" borderId="0" applyFont="0" applyFill="0" applyBorder="0" applyAlignment="0" applyProtection="0"/>
    <xf numFmtId="43" fontId="6"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6" fillId="0" borderId="0" applyFont="0" applyFill="0" applyBorder="0" applyAlignment="0" applyProtection="0"/>
    <xf numFmtId="43" fontId="8" fillId="0" borderId="0" applyFont="0" applyFill="0" applyBorder="0" applyAlignment="0" applyProtection="0"/>
    <xf numFmtId="43" fontId="6"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6" fillId="0" borderId="0" applyFont="0" applyFill="0" applyBorder="0" applyAlignment="0" applyProtection="0"/>
    <xf numFmtId="43" fontId="8" fillId="0" borderId="0" applyFont="0" applyFill="0" applyBorder="0" applyAlignment="0" applyProtection="0"/>
    <xf numFmtId="43" fontId="6"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6" fillId="0" borderId="0" applyFont="0" applyFill="0" applyBorder="0" applyAlignment="0" applyProtection="0"/>
    <xf numFmtId="43" fontId="8" fillId="0" borderId="0" applyFont="0" applyFill="0" applyBorder="0" applyAlignment="0" applyProtection="0"/>
    <xf numFmtId="43" fontId="6"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6" fillId="0" borderId="0" applyFont="0" applyFill="0" applyBorder="0" applyAlignment="0" applyProtection="0"/>
    <xf numFmtId="43" fontId="8" fillId="0" borderId="0" applyFont="0" applyFill="0" applyBorder="0" applyAlignment="0" applyProtection="0"/>
    <xf numFmtId="43" fontId="6"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6" fillId="0" borderId="0" applyFont="0" applyFill="0" applyBorder="0" applyAlignment="0" applyProtection="0"/>
    <xf numFmtId="43" fontId="8" fillId="0" borderId="0" applyFont="0" applyFill="0" applyBorder="0" applyAlignment="0" applyProtection="0"/>
    <xf numFmtId="43" fontId="6"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6" fillId="0" borderId="0" applyFont="0" applyFill="0" applyBorder="0" applyAlignment="0" applyProtection="0"/>
    <xf numFmtId="0" fontId="63" fillId="0" borderId="0"/>
    <xf numFmtId="0" fontId="1" fillId="0" borderId="0"/>
    <xf numFmtId="0" fontId="1" fillId="0" borderId="0"/>
    <xf numFmtId="0" fontId="76" fillId="0" borderId="0"/>
    <xf numFmtId="0" fontId="1" fillId="0" borderId="0"/>
    <xf numFmtId="0" fontId="1" fillId="0" borderId="0"/>
    <xf numFmtId="9" fontId="6" fillId="0" borderId="0" applyFont="0" applyFill="0" applyBorder="0" applyAlignment="0" applyProtection="0"/>
    <xf numFmtId="9" fontId="6" fillId="0" borderId="0" applyFont="0" applyFill="0" applyBorder="0" applyAlignment="0" applyProtection="0"/>
    <xf numFmtId="9" fontId="1" fillId="0" borderId="0" applyFont="0" applyFill="0" applyBorder="0" applyAlignment="0" applyProtection="0"/>
    <xf numFmtId="0" fontId="1" fillId="0" borderId="0"/>
    <xf numFmtId="166" fontId="1" fillId="0" borderId="0" applyFont="0" applyFill="0" applyBorder="0" applyAlignment="0" applyProtection="0"/>
    <xf numFmtId="41" fontId="51" fillId="0" borderId="0" applyFont="0" applyFill="0" applyBorder="0" applyAlignment="0" applyProtection="0"/>
    <xf numFmtId="41" fontId="51" fillId="0" borderId="0" applyFont="0" applyFill="0" applyBorder="0" applyAlignment="0" applyProtection="0"/>
    <xf numFmtId="41" fontId="51" fillId="0" borderId="0" applyFont="0" applyFill="0" applyBorder="0" applyAlignment="0" applyProtection="0"/>
    <xf numFmtId="41" fontId="51" fillId="0" borderId="0" applyFont="0" applyFill="0" applyBorder="0" applyAlignment="0" applyProtection="0"/>
    <xf numFmtId="41" fontId="51" fillId="0" borderId="0" applyFont="0" applyFill="0" applyBorder="0" applyAlignment="0" applyProtection="0"/>
    <xf numFmtId="41" fontId="51" fillId="0" borderId="0" applyFont="0" applyFill="0" applyBorder="0" applyAlignment="0" applyProtection="0"/>
    <xf numFmtId="41" fontId="51" fillId="0" borderId="0" applyFont="0" applyFill="0" applyBorder="0" applyAlignment="0" applyProtection="0"/>
    <xf numFmtId="41" fontId="51" fillId="0" borderId="0" applyFont="0" applyFill="0" applyBorder="0" applyAlignment="0" applyProtection="0"/>
    <xf numFmtId="41" fontId="51" fillId="0" borderId="0" applyFont="0" applyFill="0" applyBorder="0" applyAlignment="0" applyProtection="0"/>
    <xf numFmtId="41" fontId="51" fillId="0" borderId="0" applyFont="0" applyFill="0" applyBorder="0" applyAlignment="0" applyProtection="0"/>
    <xf numFmtId="41" fontId="51" fillId="0" borderId="0" applyFont="0" applyFill="0" applyBorder="0" applyAlignment="0" applyProtection="0"/>
    <xf numFmtId="41" fontId="51" fillId="0" borderId="0" applyFont="0" applyFill="0" applyBorder="0" applyAlignment="0" applyProtection="0"/>
    <xf numFmtId="41" fontId="51" fillId="0" borderId="0" applyFont="0" applyFill="0" applyBorder="0" applyAlignment="0" applyProtection="0"/>
    <xf numFmtId="41" fontId="51" fillId="0" borderId="0" applyFont="0" applyFill="0" applyBorder="0" applyAlignment="0" applyProtection="0"/>
    <xf numFmtId="41" fontId="51" fillId="0" borderId="0" applyFont="0" applyFill="0" applyBorder="0" applyAlignment="0" applyProtection="0"/>
    <xf numFmtId="41" fontId="51" fillId="0" borderId="0" applyFont="0" applyFill="0" applyBorder="0" applyAlignment="0" applyProtection="0"/>
    <xf numFmtId="41" fontId="51" fillId="0" borderId="0" applyFont="0" applyFill="0" applyBorder="0" applyAlignment="0" applyProtection="0"/>
    <xf numFmtId="41" fontId="51" fillId="0" borderId="0" applyFont="0" applyFill="0" applyBorder="0" applyAlignment="0" applyProtection="0"/>
    <xf numFmtId="41" fontId="51" fillId="0" borderId="0" applyFont="0" applyFill="0" applyBorder="0" applyAlignment="0" applyProtection="0"/>
    <xf numFmtId="41" fontId="51" fillId="0" borderId="0" applyFont="0" applyFill="0" applyBorder="0" applyAlignment="0" applyProtection="0"/>
    <xf numFmtId="41" fontId="51" fillId="0" borderId="0" applyFont="0" applyFill="0" applyBorder="0" applyAlignment="0" applyProtection="0"/>
    <xf numFmtId="41" fontId="51" fillId="0" borderId="0" applyFont="0" applyFill="0" applyBorder="0" applyAlignment="0" applyProtection="0"/>
    <xf numFmtId="41" fontId="51" fillId="0" borderId="0" applyFont="0" applyFill="0" applyBorder="0" applyAlignment="0" applyProtection="0"/>
    <xf numFmtId="41" fontId="51" fillId="0" borderId="0" applyFont="0" applyFill="0" applyBorder="0" applyAlignment="0" applyProtection="0"/>
    <xf numFmtId="41" fontId="51" fillId="0" borderId="0" applyFont="0" applyFill="0" applyBorder="0" applyAlignment="0" applyProtection="0"/>
    <xf numFmtId="41" fontId="51" fillId="0" borderId="0" applyFont="0" applyFill="0" applyBorder="0" applyAlignment="0" applyProtection="0"/>
    <xf numFmtId="41" fontId="51" fillId="0" borderId="0" applyFont="0" applyFill="0" applyBorder="0" applyAlignment="0" applyProtection="0"/>
    <xf numFmtId="41" fontId="51" fillId="0" borderId="0" applyFont="0" applyFill="0" applyBorder="0" applyAlignment="0" applyProtection="0"/>
    <xf numFmtId="41" fontId="51" fillId="0" borderId="0" applyFont="0" applyFill="0" applyBorder="0" applyAlignment="0" applyProtection="0"/>
    <xf numFmtId="41" fontId="51" fillId="0" borderId="0" applyFont="0" applyFill="0" applyBorder="0" applyAlignment="0" applyProtection="0"/>
    <xf numFmtId="41" fontId="51" fillId="0" borderId="0" applyFont="0" applyFill="0" applyBorder="0" applyAlignment="0" applyProtection="0"/>
    <xf numFmtId="41" fontId="51" fillId="0" borderId="0" applyFont="0" applyFill="0" applyBorder="0" applyAlignment="0" applyProtection="0"/>
    <xf numFmtId="41" fontId="51" fillId="0" borderId="0" applyFont="0" applyFill="0" applyBorder="0" applyAlignment="0" applyProtection="0"/>
    <xf numFmtId="41" fontId="51" fillId="0" borderId="0" applyFont="0" applyFill="0" applyBorder="0" applyAlignment="0" applyProtection="0"/>
    <xf numFmtId="41" fontId="51" fillId="0" borderId="0" applyFont="0" applyFill="0" applyBorder="0" applyAlignment="0" applyProtection="0"/>
    <xf numFmtId="41" fontId="51" fillId="0" borderId="0" applyFont="0" applyFill="0" applyBorder="0" applyAlignment="0" applyProtection="0"/>
    <xf numFmtId="41" fontId="51" fillId="0" borderId="0" applyFont="0" applyFill="0" applyBorder="0" applyAlignment="0" applyProtection="0"/>
    <xf numFmtId="41" fontId="51" fillId="0" borderId="0" applyFont="0" applyFill="0" applyBorder="0" applyAlignment="0" applyProtection="0"/>
    <xf numFmtId="41" fontId="51" fillId="0" borderId="0" applyFont="0" applyFill="0" applyBorder="0" applyAlignment="0" applyProtection="0"/>
    <xf numFmtId="41" fontId="51" fillId="0" borderId="0" applyFont="0" applyFill="0" applyBorder="0" applyAlignment="0" applyProtection="0"/>
    <xf numFmtId="41" fontId="51" fillId="0" borderId="0" applyFont="0" applyFill="0" applyBorder="0" applyAlignment="0" applyProtection="0"/>
    <xf numFmtId="41" fontId="51" fillId="0" borderId="0" applyFont="0" applyFill="0" applyBorder="0" applyAlignment="0" applyProtection="0"/>
    <xf numFmtId="41" fontId="51" fillId="0" borderId="0" applyFont="0" applyFill="0" applyBorder="0" applyAlignment="0" applyProtection="0"/>
    <xf numFmtId="41" fontId="51" fillId="0" borderId="0" applyFont="0" applyFill="0" applyBorder="0" applyAlignment="0" applyProtection="0"/>
    <xf numFmtId="41" fontId="51" fillId="0" borderId="0" applyFont="0" applyFill="0" applyBorder="0" applyAlignment="0" applyProtection="0"/>
    <xf numFmtId="41" fontId="51" fillId="0" borderId="0" applyFont="0" applyFill="0" applyBorder="0" applyAlignment="0" applyProtection="0"/>
    <xf numFmtId="41" fontId="51" fillId="0" borderId="0" applyFont="0" applyFill="0" applyBorder="0" applyAlignment="0" applyProtection="0"/>
    <xf numFmtId="41" fontId="51" fillId="0" borderId="0" applyFont="0" applyFill="0" applyBorder="0" applyAlignment="0" applyProtection="0"/>
    <xf numFmtId="41" fontId="51" fillId="0" borderId="0" applyFont="0" applyFill="0" applyBorder="0" applyAlignment="0" applyProtection="0"/>
    <xf numFmtId="41" fontId="51" fillId="0" borderId="0" applyFont="0" applyFill="0" applyBorder="0" applyAlignment="0" applyProtection="0"/>
    <xf numFmtId="41" fontId="51" fillId="0" borderId="0" applyFont="0" applyFill="0" applyBorder="0" applyAlignment="0" applyProtection="0"/>
    <xf numFmtId="41" fontId="51" fillId="0" borderId="0" applyFont="0" applyFill="0" applyBorder="0" applyAlignment="0" applyProtection="0"/>
    <xf numFmtId="41" fontId="51" fillId="0" borderId="0" applyFont="0" applyFill="0" applyBorder="0" applyAlignment="0" applyProtection="0"/>
    <xf numFmtId="41" fontId="51" fillId="0" borderId="0" applyFont="0" applyFill="0" applyBorder="0" applyAlignment="0" applyProtection="0"/>
    <xf numFmtId="41" fontId="51" fillId="0" borderId="0" applyFont="0" applyFill="0" applyBorder="0" applyAlignment="0" applyProtection="0"/>
    <xf numFmtId="41" fontId="51" fillId="0" borderId="0" applyFont="0" applyFill="0" applyBorder="0" applyAlignment="0" applyProtection="0"/>
    <xf numFmtId="41" fontId="51" fillId="0" borderId="0" applyFont="0" applyFill="0" applyBorder="0" applyAlignment="0" applyProtection="0"/>
    <xf numFmtId="41" fontId="51"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166" fontId="1"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166" fontId="1" fillId="0" borderId="0" applyFont="0" applyFill="0" applyBorder="0" applyAlignment="0" applyProtection="0"/>
    <xf numFmtId="41" fontId="51" fillId="0" borderId="0" applyFont="0" applyFill="0" applyBorder="0" applyAlignment="0" applyProtection="0"/>
    <xf numFmtId="41" fontId="51" fillId="0" borderId="0" applyFont="0" applyFill="0" applyBorder="0" applyAlignment="0" applyProtection="0"/>
    <xf numFmtId="41" fontId="51" fillId="0" borderId="0" applyFont="0" applyFill="0" applyBorder="0" applyAlignment="0" applyProtection="0"/>
    <xf numFmtId="41" fontId="51" fillId="0" borderId="0" applyFont="0" applyFill="0" applyBorder="0" applyAlignment="0" applyProtection="0"/>
    <xf numFmtId="41" fontId="51" fillId="0" borderId="0" applyFont="0" applyFill="0" applyBorder="0" applyAlignment="0" applyProtection="0"/>
    <xf numFmtId="41" fontId="51" fillId="0" borderId="0" applyFont="0" applyFill="0" applyBorder="0" applyAlignment="0" applyProtection="0"/>
    <xf numFmtId="41" fontId="51" fillId="0" borderId="0" applyFont="0" applyFill="0" applyBorder="0" applyAlignment="0" applyProtection="0"/>
    <xf numFmtId="41" fontId="51" fillId="0" borderId="0" applyFont="0" applyFill="0" applyBorder="0" applyAlignment="0" applyProtection="0"/>
    <xf numFmtId="41" fontId="51" fillId="0" borderId="0" applyFont="0" applyFill="0" applyBorder="0" applyAlignment="0" applyProtection="0"/>
    <xf numFmtId="41" fontId="51" fillId="0" borderId="0" applyFont="0" applyFill="0" applyBorder="0" applyAlignment="0" applyProtection="0"/>
    <xf numFmtId="41" fontId="51" fillId="0" borderId="0" applyFont="0" applyFill="0" applyBorder="0" applyAlignment="0" applyProtection="0"/>
    <xf numFmtId="41" fontId="51" fillId="0" borderId="0" applyFont="0" applyFill="0" applyBorder="0" applyAlignment="0" applyProtection="0"/>
    <xf numFmtId="41" fontId="51" fillId="0" borderId="0" applyFont="0" applyFill="0" applyBorder="0" applyAlignment="0" applyProtection="0"/>
    <xf numFmtId="41" fontId="51" fillId="0" borderId="0" applyFont="0" applyFill="0" applyBorder="0" applyAlignment="0" applyProtection="0"/>
    <xf numFmtId="41" fontId="51" fillId="0" borderId="0" applyFont="0" applyFill="0" applyBorder="0" applyAlignment="0" applyProtection="0"/>
    <xf numFmtId="41" fontId="51" fillId="0" borderId="0" applyFont="0" applyFill="0" applyBorder="0" applyAlignment="0" applyProtection="0"/>
    <xf numFmtId="41" fontId="51" fillId="0" borderId="0" applyFont="0" applyFill="0" applyBorder="0" applyAlignment="0" applyProtection="0"/>
    <xf numFmtId="41" fontId="51" fillId="0" borderId="0" applyFont="0" applyFill="0" applyBorder="0" applyAlignment="0" applyProtection="0"/>
    <xf numFmtId="41" fontId="51" fillId="0" borderId="0" applyFont="0" applyFill="0" applyBorder="0" applyAlignment="0" applyProtection="0"/>
    <xf numFmtId="41" fontId="51" fillId="0" borderId="0" applyFont="0" applyFill="0" applyBorder="0" applyAlignment="0" applyProtection="0"/>
    <xf numFmtId="41" fontId="51" fillId="0" borderId="0" applyFont="0" applyFill="0" applyBorder="0" applyAlignment="0" applyProtection="0"/>
    <xf numFmtId="41" fontId="51" fillId="0" borderId="0" applyFont="0" applyFill="0" applyBorder="0" applyAlignment="0" applyProtection="0"/>
    <xf numFmtId="41" fontId="51" fillId="0" borderId="0" applyFont="0" applyFill="0" applyBorder="0" applyAlignment="0" applyProtection="0"/>
    <xf numFmtId="41" fontId="51" fillId="0" borderId="0" applyFont="0" applyFill="0" applyBorder="0" applyAlignment="0" applyProtection="0"/>
    <xf numFmtId="41" fontId="51" fillId="0" borderId="0" applyFont="0" applyFill="0" applyBorder="0" applyAlignment="0" applyProtection="0"/>
    <xf numFmtId="41" fontId="51" fillId="0" borderId="0" applyFont="0" applyFill="0" applyBorder="0" applyAlignment="0" applyProtection="0"/>
    <xf numFmtId="41" fontId="51" fillId="0" borderId="0" applyFont="0" applyFill="0" applyBorder="0" applyAlignment="0" applyProtection="0"/>
    <xf numFmtId="41" fontId="51" fillId="0" borderId="0" applyFont="0" applyFill="0" applyBorder="0" applyAlignment="0" applyProtection="0"/>
    <xf numFmtId="41" fontId="51" fillId="0" borderId="0" applyFont="0" applyFill="0" applyBorder="0" applyAlignment="0" applyProtection="0"/>
    <xf numFmtId="41" fontId="51" fillId="0" borderId="0" applyFont="0" applyFill="0" applyBorder="0" applyAlignment="0" applyProtection="0"/>
    <xf numFmtId="41" fontId="51" fillId="0" borderId="0" applyFont="0" applyFill="0" applyBorder="0" applyAlignment="0" applyProtection="0"/>
    <xf numFmtId="41" fontId="51" fillId="0" borderId="0" applyFont="0" applyFill="0" applyBorder="0" applyAlignment="0" applyProtection="0"/>
    <xf numFmtId="41" fontId="51" fillId="0" borderId="0" applyFont="0" applyFill="0" applyBorder="0" applyAlignment="0" applyProtection="0"/>
    <xf numFmtId="41" fontId="51" fillId="0" borderId="0" applyFont="0" applyFill="0" applyBorder="0" applyAlignment="0" applyProtection="0"/>
    <xf numFmtId="41" fontId="51" fillId="0" borderId="0" applyFont="0" applyFill="0" applyBorder="0" applyAlignment="0" applyProtection="0"/>
    <xf numFmtId="41" fontId="51" fillId="0" borderId="0" applyFont="0" applyFill="0" applyBorder="0" applyAlignment="0" applyProtection="0"/>
    <xf numFmtId="41" fontId="51" fillId="0" borderId="0" applyFont="0" applyFill="0" applyBorder="0" applyAlignment="0" applyProtection="0"/>
    <xf numFmtId="41" fontId="51" fillId="0" borderId="0" applyFont="0" applyFill="0" applyBorder="0" applyAlignment="0" applyProtection="0"/>
    <xf numFmtId="41" fontId="51" fillId="0" borderId="0" applyFont="0" applyFill="0" applyBorder="0" applyAlignment="0" applyProtection="0"/>
    <xf numFmtId="41" fontId="51" fillId="0" borderId="0" applyFont="0" applyFill="0" applyBorder="0" applyAlignment="0" applyProtection="0"/>
    <xf numFmtId="41" fontId="51" fillId="0" borderId="0" applyFont="0" applyFill="0" applyBorder="0" applyAlignment="0" applyProtection="0"/>
    <xf numFmtId="41" fontId="51" fillId="0" borderId="0" applyFont="0" applyFill="0" applyBorder="0" applyAlignment="0" applyProtection="0"/>
    <xf numFmtId="41" fontId="51" fillId="0" borderId="0" applyFont="0" applyFill="0" applyBorder="0" applyAlignment="0" applyProtection="0"/>
    <xf numFmtId="41" fontId="51" fillId="0" borderId="0" applyFont="0" applyFill="0" applyBorder="0" applyAlignment="0" applyProtection="0"/>
    <xf numFmtId="41" fontId="51" fillId="0" borderId="0" applyFont="0" applyFill="0" applyBorder="0" applyAlignment="0" applyProtection="0"/>
    <xf numFmtId="41" fontId="51" fillId="0" borderId="0" applyFont="0" applyFill="0" applyBorder="0" applyAlignment="0" applyProtection="0"/>
    <xf numFmtId="41" fontId="51" fillId="0" borderId="0" applyFont="0" applyFill="0" applyBorder="0" applyAlignment="0" applyProtection="0"/>
    <xf numFmtId="41" fontId="51" fillId="0" borderId="0" applyFont="0" applyFill="0" applyBorder="0" applyAlignment="0" applyProtection="0"/>
    <xf numFmtId="41" fontId="51" fillId="0" borderId="0" applyFont="0" applyFill="0" applyBorder="0" applyAlignment="0" applyProtection="0"/>
    <xf numFmtId="41" fontId="51" fillId="0" borderId="0" applyFont="0" applyFill="0" applyBorder="0" applyAlignment="0" applyProtection="0"/>
    <xf numFmtId="41" fontId="51" fillId="0" borderId="0" applyFont="0" applyFill="0" applyBorder="0" applyAlignment="0" applyProtection="0"/>
    <xf numFmtId="41" fontId="51" fillId="0" borderId="0" applyFont="0" applyFill="0" applyBorder="0" applyAlignment="0" applyProtection="0"/>
    <xf numFmtId="41" fontId="51" fillId="0" borderId="0" applyFont="0" applyFill="0" applyBorder="0" applyAlignment="0" applyProtection="0"/>
    <xf numFmtId="41" fontId="51" fillId="0" borderId="0" applyFont="0" applyFill="0" applyBorder="0" applyAlignment="0" applyProtection="0"/>
    <xf numFmtId="41" fontId="51" fillId="0" borderId="0" applyFont="0" applyFill="0" applyBorder="0" applyAlignment="0" applyProtection="0"/>
    <xf numFmtId="41" fontId="51" fillId="0" borderId="0" applyFont="0" applyFill="0" applyBorder="0" applyAlignment="0" applyProtection="0"/>
    <xf numFmtId="41" fontId="51" fillId="0" borderId="0" applyFont="0" applyFill="0" applyBorder="0" applyAlignment="0" applyProtection="0"/>
    <xf numFmtId="41" fontId="51"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6"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6"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6"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6"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6"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6"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6"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6"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6"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6"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6"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6"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6"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6"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6"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6"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6"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6"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6"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6"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6"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6"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6"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6"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6"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6"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6"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6"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6"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6"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6"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6"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6"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6"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6"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6"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6"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6"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6"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6"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6"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6"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6"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6"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6"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6"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6"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6"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6"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6"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6"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6"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6"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6"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6"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6"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6"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6"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6"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6"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6"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6"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6"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6"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6"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6"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6"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6"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6"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6"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6"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6"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6"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6"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6"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6"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6"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6"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6"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6"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6"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6"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6"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6"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6"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6"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6"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6"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6"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6"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6"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6"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6"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6"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6"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6"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6"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6"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6"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6"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6"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6"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6"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6"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6"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6"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6"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6"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6"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6"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6"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6"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6"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6"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6"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6"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6"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6"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6"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6" fillId="0" borderId="0" applyFont="0" applyFill="0" applyBorder="0" applyAlignment="0" applyProtection="0"/>
    <xf numFmtId="0" fontId="1" fillId="0" borderId="0"/>
    <xf numFmtId="0" fontId="1" fillId="0" borderId="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41" fontId="51" fillId="0" borderId="0" applyFont="0" applyFill="0" applyBorder="0" applyAlignment="0" applyProtection="0"/>
    <xf numFmtId="41" fontId="51" fillId="0" borderId="0" applyFont="0" applyFill="0" applyBorder="0" applyAlignment="0" applyProtection="0"/>
    <xf numFmtId="41" fontId="51" fillId="0" borderId="0" applyFont="0" applyFill="0" applyBorder="0" applyAlignment="0" applyProtection="0"/>
    <xf numFmtId="41" fontId="51" fillId="0" borderId="0" applyFont="0" applyFill="0" applyBorder="0" applyAlignment="0" applyProtection="0"/>
    <xf numFmtId="41" fontId="51" fillId="0" borderId="0" applyFont="0" applyFill="0" applyBorder="0" applyAlignment="0" applyProtection="0"/>
    <xf numFmtId="41" fontId="51" fillId="0" borderId="0" applyFont="0" applyFill="0" applyBorder="0" applyAlignment="0" applyProtection="0"/>
    <xf numFmtId="41" fontId="51" fillId="0" borderId="0" applyFont="0" applyFill="0" applyBorder="0" applyAlignment="0" applyProtection="0"/>
    <xf numFmtId="41" fontId="51" fillId="0" borderId="0" applyFont="0" applyFill="0" applyBorder="0" applyAlignment="0" applyProtection="0"/>
    <xf numFmtId="41" fontId="51" fillId="0" borderId="0" applyFont="0" applyFill="0" applyBorder="0" applyAlignment="0" applyProtection="0"/>
    <xf numFmtId="41" fontId="51" fillId="0" borderId="0" applyFont="0" applyFill="0" applyBorder="0" applyAlignment="0" applyProtection="0"/>
    <xf numFmtId="41" fontId="51" fillId="0" borderId="0" applyFont="0" applyFill="0" applyBorder="0" applyAlignment="0" applyProtection="0"/>
    <xf numFmtId="41" fontId="51" fillId="0" borderId="0" applyFont="0" applyFill="0" applyBorder="0" applyAlignment="0" applyProtection="0"/>
    <xf numFmtId="41" fontId="51" fillId="0" borderId="0" applyFont="0" applyFill="0" applyBorder="0" applyAlignment="0" applyProtection="0"/>
    <xf numFmtId="41" fontId="51" fillId="0" borderId="0" applyFont="0" applyFill="0" applyBorder="0" applyAlignment="0" applyProtection="0"/>
    <xf numFmtId="41" fontId="51" fillId="0" borderId="0" applyFont="0" applyFill="0" applyBorder="0" applyAlignment="0" applyProtection="0"/>
    <xf numFmtId="41" fontId="51" fillId="0" borderId="0" applyFont="0" applyFill="0" applyBorder="0" applyAlignment="0" applyProtection="0"/>
    <xf numFmtId="41" fontId="51" fillId="0" borderId="0" applyFont="0" applyFill="0" applyBorder="0" applyAlignment="0" applyProtection="0"/>
    <xf numFmtId="41" fontId="51" fillId="0" borderId="0" applyFont="0" applyFill="0" applyBorder="0" applyAlignment="0" applyProtection="0"/>
    <xf numFmtId="41" fontId="51" fillId="0" borderId="0" applyFont="0" applyFill="0" applyBorder="0" applyAlignment="0" applyProtection="0"/>
    <xf numFmtId="41" fontId="51" fillId="0" borderId="0" applyFont="0" applyFill="0" applyBorder="0" applyAlignment="0" applyProtection="0"/>
    <xf numFmtId="41" fontId="51" fillId="0" borderId="0" applyFont="0" applyFill="0" applyBorder="0" applyAlignment="0" applyProtection="0"/>
    <xf numFmtId="41" fontId="51" fillId="0" borderId="0" applyFont="0" applyFill="0" applyBorder="0" applyAlignment="0" applyProtection="0"/>
    <xf numFmtId="41" fontId="51" fillId="0" borderId="0" applyFont="0" applyFill="0" applyBorder="0" applyAlignment="0" applyProtection="0"/>
    <xf numFmtId="41" fontId="51" fillId="0" borderId="0" applyFont="0" applyFill="0" applyBorder="0" applyAlignment="0" applyProtection="0"/>
    <xf numFmtId="41" fontId="51" fillId="0" borderId="0" applyFont="0" applyFill="0" applyBorder="0" applyAlignment="0" applyProtection="0"/>
    <xf numFmtId="41" fontId="51" fillId="0" borderId="0" applyFont="0" applyFill="0" applyBorder="0" applyAlignment="0" applyProtection="0"/>
    <xf numFmtId="41" fontId="51" fillId="0" borderId="0" applyFont="0" applyFill="0" applyBorder="0" applyAlignment="0" applyProtection="0"/>
    <xf numFmtId="41" fontId="51" fillId="0" borderId="0" applyFont="0" applyFill="0" applyBorder="0" applyAlignment="0" applyProtection="0"/>
    <xf numFmtId="41" fontId="51" fillId="0" borderId="0" applyFont="0" applyFill="0" applyBorder="0" applyAlignment="0" applyProtection="0"/>
    <xf numFmtId="41" fontId="51" fillId="0" borderId="0" applyFont="0" applyFill="0" applyBorder="0" applyAlignment="0" applyProtection="0"/>
    <xf numFmtId="41" fontId="51" fillId="0" borderId="0" applyFont="0" applyFill="0" applyBorder="0" applyAlignment="0" applyProtection="0"/>
    <xf numFmtId="41" fontId="51" fillId="0" borderId="0" applyFont="0" applyFill="0" applyBorder="0" applyAlignment="0" applyProtection="0"/>
    <xf numFmtId="41" fontId="51" fillId="0" borderId="0" applyFont="0" applyFill="0" applyBorder="0" applyAlignment="0" applyProtection="0"/>
    <xf numFmtId="41" fontId="51" fillId="0" borderId="0" applyFont="0" applyFill="0" applyBorder="0" applyAlignment="0" applyProtection="0"/>
    <xf numFmtId="41" fontId="51" fillId="0" borderId="0" applyFont="0" applyFill="0" applyBorder="0" applyAlignment="0" applyProtection="0"/>
    <xf numFmtId="41" fontId="51" fillId="0" borderId="0" applyFont="0" applyFill="0" applyBorder="0" applyAlignment="0" applyProtection="0"/>
    <xf numFmtId="41" fontId="51" fillId="0" borderId="0" applyFont="0" applyFill="0" applyBorder="0" applyAlignment="0" applyProtection="0"/>
    <xf numFmtId="41" fontId="51" fillId="0" borderId="0" applyFont="0" applyFill="0" applyBorder="0" applyAlignment="0" applyProtection="0"/>
    <xf numFmtId="41" fontId="51" fillId="0" borderId="0" applyFont="0" applyFill="0" applyBorder="0" applyAlignment="0" applyProtection="0"/>
    <xf numFmtId="41" fontId="51" fillId="0" borderId="0" applyFont="0" applyFill="0" applyBorder="0" applyAlignment="0" applyProtection="0"/>
    <xf numFmtId="41" fontId="51" fillId="0" borderId="0" applyFont="0" applyFill="0" applyBorder="0" applyAlignment="0" applyProtection="0"/>
    <xf numFmtId="41" fontId="51" fillId="0" borderId="0" applyFont="0" applyFill="0" applyBorder="0" applyAlignment="0" applyProtection="0"/>
    <xf numFmtId="41" fontId="51" fillId="0" borderId="0" applyFont="0" applyFill="0" applyBorder="0" applyAlignment="0" applyProtection="0"/>
    <xf numFmtId="41" fontId="51" fillId="0" borderId="0" applyFont="0" applyFill="0" applyBorder="0" applyAlignment="0" applyProtection="0"/>
    <xf numFmtId="41" fontId="51" fillId="0" borderId="0" applyFont="0" applyFill="0" applyBorder="0" applyAlignment="0" applyProtection="0"/>
    <xf numFmtId="41" fontId="51" fillId="0" borderId="0" applyFont="0" applyFill="0" applyBorder="0" applyAlignment="0" applyProtection="0"/>
    <xf numFmtId="41" fontId="51" fillId="0" borderId="0" applyFont="0" applyFill="0" applyBorder="0" applyAlignment="0" applyProtection="0"/>
    <xf numFmtId="41" fontId="51" fillId="0" borderId="0" applyFont="0" applyFill="0" applyBorder="0" applyAlignment="0" applyProtection="0"/>
    <xf numFmtId="41" fontId="51" fillId="0" borderId="0" applyFont="0" applyFill="0" applyBorder="0" applyAlignment="0" applyProtection="0"/>
    <xf numFmtId="41" fontId="51" fillId="0" borderId="0" applyFont="0" applyFill="0" applyBorder="0" applyAlignment="0" applyProtection="0"/>
    <xf numFmtId="41" fontId="51" fillId="0" borderId="0" applyFont="0" applyFill="0" applyBorder="0" applyAlignment="0" applyProtection="0"/>
    <xf numFmtId="41" fontId="51" fillId="0" borderId="0" applyFont="0" applyFill="0" applyBorder="0" applyAlignment="0" applyProtection="0"/>
    <xf numFmtId="41" fontId="51" fillId="0" borderId="0" applyFont="0" applyFill="0" applyBorder="0" applyAlignment="0" applyProtection="0"/>
    <xf numFmtId="41" fontId="51" fillId="0" borderId="0" applyFont="0" applyFill="0" applyBorder="0" applyAlignment="0" applyProtection="0"/>
    <xf numFmtId="41" fontId="51" fillId="0" borderId="0" applyFont="0" applyFill="0" applyBorder="0" applyAlignment="0" applyProtection="0"/>
    <xf numFmtId="41" fontId="51" fillId="0" borderId="0" applyFont="0" applyFill="0" applyBorder="0" applyAlignment="0" applyProtection="0"/>
    <xf numFmtId="41" fontId="51" fillId="0" borderId="0" applyFont="0" applyFill="0" applyBorder="0" applyAlignment="0" applyProtection="0"/>
    <xf numFmtId="41" fontId="51"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166" fontId="1" fillId="0" borderId="0" applyFont="0" applyFill="0" applyBorder="0" applyAlignment="0" applyProtection="0"/>
    <xf numFmtId="166" fontId="68"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6"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4" borderId="0" applyNumberFormat="0" applyBorder="0" applyAlignment="0" applyProtection="0"/>
    <xf numFmtId="0" fontId="1" fillId="31"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5" borderId="0" applyNumberFormat="0" applyBorder="0" applyAlignment="0" applyProtection="0"/>
    <xf numFmtId="0" fontId="1" fillId="38" borderId="0" applyNumberFormat="0" applyBorder="0" applyAlignment="0" applyProtection="0"/>
    <xf numFmtId="0" fontId="1" fillId="41" borderId="0" applyNumberFormat="0" applyBorder="0" applyAlignment="0" applyProtection="0"/>
    <xf numFmtId="0" fontId="1" fillId="42" borderId="0" applyNumberFormat="0" applyBorder="0" applyAlignment="0" applyProtection="0"/>
    <xf numFmtId="0" fontId="1" fillId="0" borderId="0"/>
    <xf numFmtId="166" fontId="1" fillId="0" borderId="0" applyFont="0" applyFill="0" applyBorder="0" applyAlignment="0" applyProtection="0"/>
    <xf numFmtId="9" fontId="1" fillId="0" borderId="0" applyFont="0" applyFill="0" applyBorder="0" applyAlignment="0" applyProtection="0"/>
    <xf numFmtId="166" fontId="68"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0" fontId="1" fillId="0" borderId="0"/>
    <xf numFmtId="0" fontId="1" fillId="0" borderId="0"/>
    <xf numFmtId="166" fontId="1" fillId="0" borderId="0" applyFont="0" applyFill="0" applyBorder="0" applyAlignment="0" applyProtection="0"/>
    <xf numFmtId="9" fontId="1" fillId="0" borderId="0" applyFont="0" applyFill="0" applyBorder="0" applyAlignment="0" applyProtection="0"/>
    <xf numFmtId="166" fontId="68" fillId="0" borderId="0" applyFont="0" applyFill="0" applyBorder="0" applyAlignment="0" applyProtection="0"/>
    <xf numFmtId="166" fontId="68" fillId="0" borderId="0" applyFont="0" applyFill="0" applyBorder="0" applyAlignment="0" applyProtection="0"/>
    <xf numFmtId="166" fontId="68" fillId="0" borderId="0" applyFont="0" applyFill="0" applyBorder="0" applyAlignment="0" applyProtection="0"/>
    <xf numFmtId="43" fontId="45" fillId="0" borderId="0" applyFont="0" applyFill="0" applyBorder="0" applyAlignment="0" applyProtection="0"/>
    <xf numFmtId="166" fontId="68" fillId="0" borderId="0" applyFont="0" applyFill="0" applyBorder="0" applyAlignment="0" applyProtection="0"/>
    <xf numFmtId="166" fontId="68" fillId="0" borderId="0" applyFont="0" applyFill="0" applyBorder="0" applyAlignment="0" applyProtection="0"/>
    <xf numFmtId="166" fontId="68" fillId="0" borderId="0" applyFont="0" applyFill="0" applyBorder="0" applyAlignment="0" applyProtection="0"/>
    <xf numFmtId="166" fontId="1" fillId="0" borderId="0" applyFont="0" applyFill="0" applyBorder="0" applyAlignment="0" applyProtection="0"/>
    <xf numFmtId="0" fontId="1" fillId="0" borderId="0"/>
    <xf numFmtId="175" fontId="68"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0" fontId="1" fillId="0" borderId="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0" fontId="1" fillId="0" borderId="0"/>
    <xf numFmtId="0" fontId="1" fillId="0" borderId="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0" fontId="1" fillId="0" borderId="0"/>
    <xf numFmtId="0" fontId="1" fillId="0" borderId="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0" fontId="1" fillId="0" borderId="0"/>
    <xf numFmtId="0" fontId="1" fillId="0" borderId="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0" fontId="1" fillId="0" borderId="0"/>
    <xf numFmtId="0" fontId="1" fillId="0" borderId="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166" fontId="1" fillId="0" borderId="0" applyFont="0" applyFill="0" applyBorder="0" applyAlignment="0" applyProtection="0"/>
    <xf numFmtId="9" fontId="1" fillId="0" borderId="0" applyFont="0" applyFill="0" applyBorder="0" applyAlignment="0" applyProtection="0"/>
    <xf numFmtId="0" fontId="1" fillId="0" borderId="0"/>
    <xf numFmtId="166" fontId="1" fillId="0" borderId="0" applyFont="0" applyFill="0" applyBorder="0" applyAlignment="0" applyProtection="0"/>
    <xf numFmtId="9" fontId="1" fillId="0" borderId="0" applyFont="0" applyFill="0" applyBorder="0" applyAlignment="0" applyProtection="0"/>
    <xf numFmtId="0" fontId="1" fillId="0" borderId="0"/>
    <xf numFmtId="166" fontId="1" fillId="0" borderId="0" applyFont="0" applyFill="0" applyBorder="0" applyAlignment="0" applyProtection="0"/>
    <xf numFmtId="0" fontId="1" fillId="0" borderId="0"/>
    <xf numFmtId="0" fontId="1" fillId="23" borderId="0" applyNumberFormat="0" applyBorder="0" applyAlignment="0" applyProtection="0"/>
    <xf numFmtId="0" fontId="1" fillId="27"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23"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21" borderId="29" applyNumberFormat="0" applyFont="0" applyAlignment="0" applyProtection="0"/>
    <xf numFmtId="0" fontId="1" fillId="21" borderId="29" applyNumberFormat="0" applyFont="0" applyAlignment="0" applyProtection="0"/>
    <xf numFmtId="0" fontId="1" fillId="21" borderId="29" applyNumberFormat="0" applyFont="0" applyAlignment="0" applyProtection="0"/>
    <xf numFmtId="0" fontId="1" fillId="21" borderId="29" applyNumberFormat="0" applyFont="0" applyAlignment="0" applyProtection="0"/>
    <xf numFmtId="0" fontId="1" fillId="21" borderId="29" applyNumberFormat="0" applyFont="0" applyAlignment="0" applyProtection="0"/>
    <xf numFmtId="0" fontId="1" fillId="21" borderId="29" applyNumberFormat="0" applyFont="0" applyAlignment="0" applyProtection="0"/>
    <xf numFmtId="0" fontId="1" fillId="21" borderId="29" applyNumberFormat="0" applyFont="0" applyAlignment="0" applyProtection="0"/>
    <xf numFmtId="0" fontId="1" fillId="21" borderId="29" applyNumberFormat="0" applyFont="0" applyAlignment="0" applyProtection="0"/>
    <xf numFmtId="0" fontId="1" fillId="21" borderId="29" applyNumberFormat="0" applyFont="0" applyAlignment="0" applyProtection="0"/>
    <xf numFmtId="0" fontId="1" fillId="21" borderId="29" applyNumberFormat="0" applyFont="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0" fontId="1" fillId="0" borderId="0"/>
    <xf numFmtId="0" fontId="1" fillId="0" borderId="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0" fontId="1" fillId="0" borderId="0"/>
    <xf numFmtId="0" fontId="1" fillId="0" borderId="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0" fontId="1" fillId="0" borderId="0"/>
    <xf numFmtId="0" fontId="1" fillId="0" borderId="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0" fontId="1" fillId="0" borderId="0"/>
    <xf numFmtId="0" fontId="1" fillId="0" borderId="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0" fontId="1" fillId="0" borderId="0"/>
    <xf numFmtId="0" fontId="1" fillId="0" borderId="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166" fontId="1" fillId="0" borderId="0" applyFont="0" applyFill="0" applyBorder="0" applyAlignment="0" applyProtection="0"/>
    <xf numFmtId="9" fontId="1" fillId="0" borderId="0" applyFont="0" applyFill="0" applyBorder="0" applyAlignment="0" applyProtection="0"/>
    <xf numFmtId="0" fontId="1" fillId="0" borderId="0"/>
    <xf numFmtId="166" fontId="1" fillId="0" borderId="0" applyFont="0" applyFill="0" applyBorder="0" applyAlignment="0" applyProtection="0"/>
    <xf numFmtId="9" fontId="1" fillId="0" borderId="0" applyFont="0" applyFill="0" applyBorder="0" applyAlignment="0" applyProtection="0"/>
    <xf numFmtId="0" fontId="1" fillId="0" borderId="0"/>
    <xf numFmtId="166" fontId="1" fillId="0" borderId="0" applyFont="0" applyFill="0" applyBorder="0" applyAlignment="0" applyProtection="0"/>
    <xf numFmtId="0" fontId="1" fillId="0" borderId="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4" borderId="0" applyNumberFormat="0" applyBorder="0" applyAlignment="0" applyProtection="0"/>
    <xf numFmtId="0" fontId="1" fillId="31"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5" borderId="0" applyNumberFormat="0" applyBorder="0" applyAlignment="0" applyProtection="0"/>
    <xf numFmtId="0" fontId="1" fillId="38" borderId="0" applyNumberFormat="0" applyBorder="0" applyAlignment="0" applyProtection="0"/>
    <xf numFmtId="0" fontId="1" fillId="41" borderId="0" applyNumberFormat="0" applyBorder="0" applyAlignment="0" applyProtection="0"/>
    <xf numFmtId="0" fontId="1" fillId="42"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23"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21" borderId="29" applyNumberFormat="0" applyFont="0" applyAlignment="0" applyProtection="0"/>
    <xf numFmtId="0" fontId="1" fillId="21" borderId="29" applyNumberFormat="0" applyFont="0" applyAlignment="0" applyProtection="0"/>
    <xf numFmtId="0" fontId="1" fillId="21" borderId="29" applyNumberFormat="0" applyFont="0" applyAlignment="0" applyProtection="0"/>
    <xf numFmtId="0" fontId="1" fillId="21" borderId="29" applyNumberFormat="0" applyFont="0" applyAlignment="0" applyProtection="0"/>
    <xf numFmtId="0" fontId="1" fillId="21" borderId="29" applyNumberFormat="0" applyFont="0" applyAlignment="0" applyProtection="0"/>
    <xf numFmtId="0" fontId="1" fillId="21" borderId="29" applyNumberFormat="0" applyFont="0" applyAlignment="0" applyProtection="0"/>
    <xf numFmtId="0" fontId="1" fillId="21" borderId="29" applyNumberFormat="0" applyFont="0" applyAlignment="0" applyProtection="0"/>
    <xf numFmtId="0" fontId="1" fillId="21" borderId="29" applyNumberFormat="0" applyFont="0" applyAlignment="0" applyProtection="0"/>
    <xf numFmtId="0" fontId="1" fillId="21" borderId="29" applyNumberFormat="0" applyFont="0" applyAlignment="0" applyProtection="0"/>
    <xf numFmtId="0" fontId="1" fillId="21" borderId="29" applyNumberFormat="0" applyFont="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47" fillId="63" borderId="44" applyNumberFormat="0" applyAlignment="0" applyProtection="0"/>
    <xf numFmtId="166" fontId="1" fillId="0" borderId="0" applyFont="0" applyFill="0" applyBorder="0" applyAlignment="0" applyProtection="0"/>
    <xf numFmtId="166" fontId="1" fillId="0" borderId="0" applyFont="0" applyFill="0" applyBorder="0" applyAlignment="0" applyProtection="0"/>
    <xf numFmtId="0" fontId="66" fillId="0" borderId="45">
      <alignment horizontal="left" vertical="center" wrapText="1" indent="2"/>
    </xf>
    <xf numFmtId="0" fontId="50" fillId="49" borderId="44" applyNumberFormat="0" applyAlignment="0" applyProtection="0"/>
    <xf numFmtId="0" fontId="50" fillId="49" borderId="44" applyNumberFormat="0" applyAlignment="0" applyProtection="0"/>
    <xf numFmtId="166" fontId="1" fillId="0" borderId="0" applyFont="0" applyFill="0" applyBorder="0" applyAlignment="0" applyProtection="0"/>
    <xf numFmtId="0" fontId="1" fillId="0" borderId="0"/>
    <xf numFmtId="0" fontId="1" fillId="0" borderId="0"/>
    <xf numFmtId="0" fontId="1" fillId="0" borderId="0"/>
    <xf numFmtId="0" fontId="1" fillId="0" borderId="0"/>
    <xf numFmtId="4" fontId="66" fillId="0" borderId="43" applyFill="0" applyBorder="0" applyProtection="0">
      <alignment horizontal="right" vertical="center"/>
    </xf>
    <xf numFmtId="0" fontId="8" fillId="67" borderId="46" applyNumberFormat="0" applyFont="0" applyAlignment="0" applyProtection="0"/>
    <xf numFmtId="0" fontId="8" fillId="67" borderId="46" applyNumberFormat="0" applyFont="0" applyAlignment="0" applyProtection="0"/>
    <xf numFmtId="0" fontId="8" fillId="67" borderId="46" applyNumberFormat="0" applyFont="0" applyAlignment="0" applyProtection="0"/>
    <xf numFmtId="0" fontId="6" fillId="67" borderId="46" applyNumberFormat="0" applyFont="0" applyAlignment="0" applyProtection="0"/>
    <xf numFmtId="0" fontId="8" fillId="67" borderId="46" applyNumberFormat="0" applyFont="0" applyAlignment="0" applyProtection="0"/>
    <xf numFmtId="0" fontId="8" fillId="67" borderId="46" applyNumberFormat="0" applyFont="0" applyAlignment="0" applyProtection="0"/>
    <xf numFmtId="0" fontId="8" fillId="67" borderId="46" applyNumberFormat="0" applyFont="0" applyAlignment="0" applyProtection="0"/>
    <xf numFmtId="0" fontId="6" fillId="67" borderId="46" applyNumberFormat="0" applyFont="0" applyAlignment="0" applyProtection="0"/>
    <xf numFmtId="0" fontId="53" fillId="63" borderId="47" applyNumberFormat="0" applyAlignment="0" applyProtection="0"/>
    <xf numFmtId="0" fontId="53" fillId="63" borderId="47" applyNumberFormat="0" applyAlignment="0" applyProtection="0"/>
    <xf numFmtId="9" fontId="1" fillId="0" borderId="0" applyFont="0" applyFill="0" applyBorder="0" applyAlignment="0" applyProtection="0"/>
    <xf numFmtId="0" fontId="59" fillId="0" borderId="37" applyNumberFormat="0" applyFill="0" applyAlignment="0" applyProtection="0"/>
    <xf numFmtId="0" fontId="60" fillId="0" borderId="48" applyNumberFormat="0" applyFill="0" applyAlignment="0" applyProtection="0"/>
    <xf numFmtId="0" fontId="1" fillId="0" borderId="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0" fontId="1" fillId="0" borderId="0"/>
    <xf numFmtId="0" fontId="1" fillId="0" borderId="0"/>
    <xf numFmtId="0" fontId="1" fillId="0" borderId="0"/>
    <xf numFmtId="0" fontId="1" fillId="0" borderId="0"/>
    <xf numFmtId="0" fontId="8" fillId="67" borderId="46" applyNumberFormat="0" applyFont="0" applyAlignment="0" applyProtection="0"/>
    <xf numFmtId="0" fontId="8" fillId="67" borderId="46" applyNumberFormat="0" applyFont="0" applyAlignment="0" applyProtection="0"/>
    <xf numFmtId="0" fontId="8" fillId="67" borderId="46" applyNumberFormat="0" applyFont="0" applyAlignment="0" applyProtection="0"/>
    <xf numFmtId="0" fontId="8" fillId="67" borderId="46" applyNumberFormat="0" applyFont="0" applyAlignment="0" applyProtection="0"/>
    <xf numFmtId="0" fontId="8" fillId="67" borderId="46" applyNumberFormat="0" applyFont="0" applyAlignment="0" applyProtection="0"/>
    <xf numFmtId="9" fontId="1" fillId="0" borderId="0" applyFont="0" applyFill="0" applyBorder="0" applyAlignment="0" applyProtection="0"/>
    <xf numFmtId="0" fontId="1" fillId="0" borderId="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6"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4" borderId="0" applyNumberFormat="0" applyBorder="0" applyAlignment="0" applyProtection="0"/>
    <xf numFmtId="0" fontId="1" fillId="31"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8" borderId="0" applyNumberFormat="0" applyBorder="0" applyAlignment="0" applyProtection="0"/>
    <xf numFmtId="0" fontId="1" fillId="41" borderId="0" applyNumberFormat="0" applyBorder="0" applyAlignment="0" applyProtection="0"/>
    <xf numFmtId="0" fontId="1" fillId="42" borderId="0" applyNumberFormat="0" applyBorder="0" applyAlignment="0" applyProtection="0"/>
    <xf numFmtId="0" fontId="1" fillId="0" borderId="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0" fontId="1" fillId="0" borderId="0"/>
    <xf numFmtId="0" fontId="1" fillId="0" borderId="0"/>
    <xf numFmtId="166" fontId="1" fillId="0" borderId="0" applyFont="0" applyFill="0" applyBorder="0" applyAlignment="0" applyProtection="0"/>
    <xf numFmtId="9" fontId="1" fillId="0" borderId="0" applyFont="0" applyFill="0" applyBorder="0" applyAlignment="0" applyProtection="0"/>
    <xf numFmtId="0" fontId="47" fillId="63" borderId="44" applyNumberFormat="0" applyAlignment="0" applyProtection="0"/>
    <xf numFmtId="166" fontId="1" fillId="0" borderId="0" applyFont="0" applyFill="0" applyBorder="0" applyAlignment="0" applyProtection="0"/>
    <xf numFmtId="0" fontId="59" fillId="0" borderId="37" applyNumberFormat="0" applyFill="0" applyAlignment="0" applyProtection="0"/>
    <xf numFmtId="0" fontId="1" fillId="0" borderId="0"/>
    <xf numFmtId="0" fontId="8" fillId="67" borderId="46" applyNumberFormat="0" applyFont="0" applyAlignment="0" applyProtection="0"/>
    <xf numFmtId="9" fontId="1" fillId="0" borderId="0" applyFont="0" applyFill="0" applyBorder="0" applyAlignment="0" applyProtection="0"/>
    <xf numFmtId="0" fontId="60" fillId="0" borderId="48" applyNumberFormat="0" applyFill="0" applyAlignment="0" applyProtection="0"/>
    <xf numFmtId="0" fontId="1" fillId="0" borderId="0"/>
    <xf numFmtId="0" fontId="1" fillId="0" borderId="0"/>
    <xf numFmtId="0" fontId="1" fillId="0" borderId="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0" fontId="1" fillId="0" borderId="0"/>
    <xf numFmtId="0" fontId="1" fillId="0" borderId="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0" fontId="1" fillId="0" borderId="0"/>
    <xf numFmtId="0" fontId="1" fillId="0" borderId="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0" fontId="1" fillId="0" borderId="0"/>
    <xf numFmtId="0" fontId="1" fillId="0" borderId="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0" fontId="1" fillId="0" borderId="0"/>
    <xf numFmtId="0" fontId="1" fillId="0" borderId="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166" fontId="1" fillId="0" borderId="0" applyFont="0" applyFill="0" applyBorder="0" applyAlignment="0" applyProtection="0"/>
    <xf numFmtId="9" fontId="1" fillId="0" borderId="0" applyFont="0" applyFill="0" applyBorder="0" applyAlignment="0" applyProtection="0"/>
    <xf numFmtId="0" fontId="1" fillId="0" borderId="0"/>
    <xf numFmtId="166" fontId="1" fillId="0" borderId="0" applyFont="0" applyFill="0" applyBorder="0" applyAlignment="0" applyProtection="0"/>
    <xf numFmtId="9" fontId="1" fillId="0" borderId="0" applyFont="0" applyFill="0" applyBorder="0" applyAlignment="0" applyProtection="0"/>
    <xf numFmtId="0" fontId="1" fillId="0" borderId="0"/>
    <xf numFmtId="166" fontId="1" fillId="0" borderId="0" applyFont="0" applyFill="0" applyBorder="0" applyAlignment="0" applyProtection="0"/>
    <xf numFmtId="0" fontId="1" fillId="0" borderId="0"/>
    <xf numFmtId="0" fontId="47" fillId="63" borderId="44" applyNumberFormat="0" applyAlignment="0" applyProtection="0"/>
    <xf numFmtId="0" fontId="50" fillId="49" borderId="44" applyNumberFormat="0" applyAlignment="0" applyProtection="0"/>
    <xf numFmtId="0" fontId="8" fillId="67" borderId="46" applyNumberFormat="0" applyFont="0" applyAlignment="0" applyProtection="0"/>
    <xf numFmtId="0" fontId="53" fillId="63" borderId="47" applyNumberFormat="0" applyAlignment="0" applyProtection="0"/>
    <xf numFmtId="0" fontId="60" fillId="0" borderId="48" applyNumberFormat="0" applyFill="0" applyAlignment="0" applyProtection="0"/>
    <xf numFmtId="0" fontId="1" fillId="23" borderId="0" applyNumberFormat="0" applyBorder="0" applyAlignment="0" applyProtection="0"/>
    <xf numFmtId="0" fontId="1" fillId="27"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23"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21" borderId="29" applyNumberFormat="0" applyFont="0" applyAlignment="0" applyProtection="0"/>
    <xf numFmtId="0" fontId="1" fillId="21" borderId="29" applyNumberFormat="0" applyFont="0" applyAlignment="0" applyProtection="0"/>
    <xf numFmtId="0" fontId="1" fillId="21" borderId="29" applyNumberFormat="0" applyFont="0" applyAlignment="0" applyProtection="0"/>
    <xf numFmtId="0" fontId="1" fillId="21" borderId="29" applyNumberFormat="0" applyFont="0" applyAlignment="0" applyProtection="0"/>
    <xf numFmtId="0" fontId="1" fillId="21" borderId="29" applyNumberFormat="0" applyFont="0" applyAlignment="0" applyProtection="0"/>
    <xf numFmtId="0" fontId="1" fillId="21" borderId="29" applyNumberFormat="0" applyFont="0" applyAlignment="0" applyProtection="0"/>
    <xf numFmtId="0" fontId="1" fillId="21" borderId="29" applyNumberFormat="0" applyFont="0" applyAlignment="0" applyProtection="0"/>
    <xf numFmtId="0" fontId="1" fillId="21" borderId="29" applyNumberFormat="0" applyFont="0" applyAlignment="0" applyProtection="0"/>
    <xf numFmtId="0" fontId="1" fillId="21" borderId="29" applyNumberFormat="0" applyFont="0" applyAlignment="0" applyProtection="0"/>
    <xf numFmtId="0" fontId="1" fillId="21" borderId="29" applyNumberFormat="0" applyFont="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0" fontId="1" fillId="0" borderId="0"/>
    <xf numFmtId="0" fontId="1" fillId="0" borderId="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0" fontId="1" fillId="0" borderId="0"/>
    <xf numFmtId="0" fontId="1" fillId="0" borderId="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0" fontId="1" fillId="0" borderId="0"/>
    <xf numFmtId="0" fontId="1" fillId="0" borderId="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0" fontId="1" fillId="0" borderId="0"/>
    <xf numFmtId="0" fontId="1" fillId="0" borderId="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0" fontId="1" fillId="0" borderId="0"/>
    <xf numFmtId="0" fontId="1" fillId="0" borderId="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166" fontId="1" fillId="0" borderId="0" applyFont="0" applyFill="0" applyBorder="0" applyAlignment="0" applyProtection="0"/>
    <xf numFmtId="9" fontId="1" fillId="0" borderId="0" applyFont="0" applyFill="0" applyBorder="0" applyAlignment="0" applyProtection="0"/>
    <xf numFmtId="0" fontId="1" fillId="0" borderId="0"/>
    <xf numFmtId="166" fontId="1" fillId="0" borderId="0" applyFont="0" applyFill="0" applyBorder="0" applyAlignment="0" applyProtection="0"/>
    <xf numFmtId="9" fontId="1" fillId="0" borderId="0" applyFont="0" applyFill="0" applyBorder="0" applyAlignment="0" applyProtection="0"/>
    <xf numFmtId="0" fontId="1" fillId="0" borderId="0"/>
    <xf numFmtId="166" fontId="1" fillId="0" borderId="0" applyFont="0" applyFill="0" applyBorder="0" applyAlignment="0" applyProtection="0"/>
    <xf numFmtId="0" fontId="1" fillId="0" borderId="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4" borderId="0" applyNumberFormat="0" applyBorder="0" applyAlignment="0" applyProtection="0"/>
    <xf numFmtId="0" fontId="1" fillId="31"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5" borderId="0" applyNumberFormat="0" applyBorder="0" applyAlignment="0" applyProtection="0"/>
    <xf numFmtId="0" fontId="1" fillId="38" borderId="0" applyNumberFormat="0" applyBorder="0" applyAlignment="0" applyProtection="0"/>
    <xf numFmtId="0" fontId="1" fillId="41" borderId="0" applyNumberFormat="0" applyBorder="0" applyAlignment="0" applyProtection="0"/>
    <xf numFmtId="0" fontId="1" fillId="42"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23"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21" borderId="29" applyNumberFormat="0" applyFont="0" applyAlignment="0" applyProtection="0"/>
    <xf numFmtId="0" fontId="1" fillId="21" borderId="29" applyNumberFormat="0" applyFont="0" applyAlignment="0" applyProtection="0"/>
    <xf numFmtId="0" fontId="1" fillId="21" borderId="29" applyNumberFormat="0" applyFont="0" applyAlignment="0" applyProtection="0"/>
    <xf numFmtId="0" fontId="1" fillId="21" borderId="29" applyNumberFormat="0" applyFont="0" applyAlignment="0" applyProtection="0"/>
    <xf numFmtId="0" fontId="1" fillId="21" borderId="29" applyNumberFormat="0" applyFont="0" applyAlignment="0" applyProtection="0"/>
    <xf numFmtId="0" fontId="1" fillId="21" borderId="29" applyNumberFormat="0" applyFont="0" applyAlignment="0" applyProtection="0"/>
    <xf numFmtId="0" fontId="1" fillId="21" borderId="29" applyNumberFormat="0" applyFont="0" applyAlignment="0" applyProtection="0"/>
    <xf numFmtId="0" fontId="1" fillId="21" borderId="29" applyNumberFormat="0" applyFont="0" applyAlignment="0" applyProtection="0"/>
    <xf numFmtId="0" fontId="1" fillId="21" borderId="29" applyNumberFormat="0" applyFont="0" applyAlignment="0" applyProtection="0"/>
    <xf numFmtId="0" fontId="1" fillId="21" borderId="29" applyNumberFormat="0" applyFont="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166" fontId="1" fillId="0" borderId="0" applyFont="0" applyFill="0" applyBorder="0" applyAlignment="0" applyProtection="0"/>
    <xf numFmtId="43"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0" fontId="1" fillId="0" borderId="0"/>
    <xf numFmtId="0" fontId="1" fillId="0" borderId="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6"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4" borderId="0" applyNumberFormat="0" applyBorder="0" applyAlignment="0" applyProtection="0"/>
    <xf numFmtId="0" fontId="1" fillId="31"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5" borderId="0" applyNumberFormat="0" applyBorder="0" applyAlignment="0" applyProtection="0"/>
    <xf numFmtId="0" fontId="1" fillId="38" borderId="0" applyNumberFormat="0" applyBorder="0" applyAlignment="0" applyProtection="0"/>
    <xf numFmtId="0" fontId="1" fillId="41" borderId="0" applyNumberFormat="0" applyBorder="0" applyAlignment="0" applyProtection="0"/>
    <xf numFmtId="0" fontId="1" fillId="42" borderId="0" applyNumberFormat="0" applyBorder="0" applyAlignment="0" applyProtection="0"/>
    <xf numFmtId="0" fontId="1" fillId="0" borderId="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0" fontId="1" fillId="0" borderId="0"/>
    <xf numFmtId="0" fontId="1" fillId="0" borderId="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0" fontId="1" fillId="0" borderId="0"/>
    <xf numFmtId="0" fontId="1" fillId="0" borderId="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0" fontId="1" fillId="0" borderId="0"/>
    <xf numFmtId="0" fontId="1" fillId="0" borderId="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0" fontId="1" fillId="0" borderId="0"/>
    <xf numFmtId="0" fontId="1" fillId="0" borderId="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0" fontId="1" fillId="0" borderId="0"/>
    <xf numFmtId="0" fontId="1" fillId="0" borderId="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0" fontId="1" fillId="0" borderId="0"/>
    <xf numFmtId="0" fontId="1" fillId="0" borderId="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166" fontId="1" fillId="0" borderId="0" applyFont="0" applyFill="0" applyBorder="0" applyAlignment="0" applyProtection="0"/>
    <xf numFmtId="9" fontId="1" fillId="0" borderId="0" applyFont="0" applyFill="0" applyBorder="0" applyAlignment="0" applyProtection="0"/>
    <xf numFmtId="0" fontId="1" fillId="0" borderId="0"/>
    <xf numFmtId="166" fontId="1" fillId="0" borderId="0" applyFont="0" applyFill="0" applyBorder="0" applyAlignment="0" applyProtection="0"/>
    <xf numFmtId="9" fontId="1" fillId="0" borderId="0" applyFont="0" applyFill="0" applyBorder="0" applyAlignment="0" applyProtection="0"/>
    <xf numFmtId="0" fontId="1" fillId="0" borderId="0"/>
    <xf numFmtId="166" fontId="1" fillId="0" borderId="0" applyFont="0" applyFill="0" applyBorder="0" applyAlignment="0" applyProtection="0"/>
    <xf numFmtId="0" fontId="1" fillId="0" borderId="0"/>
    <xf numFmtId="0" fontId="1" fillId="23" borderId="0" applyNumberFormat="0" applyBorder="0" applyAlignment="0" applyProtection="0"/>
    <xf numFmtId="0" fontId="1" fillId="27"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23"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21" borderId="29" applyNumberFormat="0" applyFont="0" applyAlignment="0" applyProtection="0"/>
    <xf numFmtId="0" fontId="1" fillId="21" borderId="29" applyNumberFormat="0" applyFont="0" applyAlignment="0" applyProtection="0"/>
    <xf numFmtId="0" fontId="1" fillId="21" borderId="29" applyNumberFormat="0" applyFont="0" applyAlignment="0" applyProtection="0"/>
    <xf numFmtId="0" fontId="1" fillId="21" borderId="29" applyNumberFormat="0" applyFont="0" applyAlignment="0" applyProtection="0"/>
    <xf numFmtId="0" fontId="1" fillId="21" borderId="29" applyNumberFormat="0" applyFont="0" applyAlignment="0" applyProtection="0"/>
    <xf numFmtId="0" fontId="1" fillId="21" borderId="29" applyNumberFormat="0" applyFont="0" applyAlignment="0" applyProtection="0"/>
    <xf numFmtId="0" fontId="1" fillId="21" borderId="29" applyNumberFormat="0" applyFont="0" applyAlignment="0" applyProtection="0"/>
    <xf numFmtId="0" fontId="1" fillId="21" borderId="29" applyNumberFormat="0" applyFont="0" applyAlignment="0" applyProtection="0"/>
    <xf numFmtId="0" fontId="1" fillId="21" borderId="29" applyNumberFormat="0" applyFont="0" applyAlignment="0" applyProtection="0"/>
    <xf numFmtId="0" fontId="1" fillId="21" borderId="29" applyNumberFormat="0" applyFont="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0" fontId="1" fillId="0" borderId="0"/>
    <xf numFmtId="0" fontId="1" fillId="0" borderId="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0" fontId="1" fillId="0" borderId="0"/>
    <xf numFmtId="0" fontId="1" fillId="0" borderId="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0" fontId="1" fillId="0" borderId="0"/>
    <xf numFmtId="0" fontId="1" fillId="0" borderId="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0" fontId="1" fillId="0" borderId="0"/>
    <xf numFmtId="0" fontId="1" fillId="0" borderId="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0" fontId="1" fillId="0" borderId="0"/>
    <xf numFmtId="0" fontId="1" fillId="0" borderId="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166" fontId="1" fillId="0" borderId="0" applyFont="0" applyFill="0" applyBorder="0" applyAlignment="0" applyProtection="0"/>
    <xf numFmtId="9" fontId="1" fillId="0" borderId="0" applyFont="0" applyFill="0" applyBorder="0" applyAlignment="0" applyProtection="0"/>
    <xf numFmtId="0" fontId="1" fillId="0" borderId="0"/>
    <xf numFmtId="166" fontId="1" fillId="0" borderId="0" applyFont="0" applyFill="0" applyBorder="0" applyAlignment="0" applyProtection="0"/>
    <xf numFmtId="9" fontId="1" fillId="0" borderId="0" applyFont="0" applyFill="0" applyBorder="0" applyAlignment="0" applyProtection="0"/>
    <xf numFmtId="0" fontId="1" fillId="0" borderId="0"/>
    <xf numFmtId="166" fontId="1" fillId="0" borderId="0" applyFont="0" applyFill="0" applyBorder="0" applyAlignment="0" applyProtection="0"/>
    <xf numFmtId="0" fontId="1" fillId="0" borderId="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4" borderId="0" applyNumberFormat="0" applyBorder="0" applyAlignment="0" applyProtection="0"/>
    <xf numFmtId="0" fontId="1" fillId="31"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5" borderId="0" applyNumberFormat="0" applyBorder="0" applyAlignment="0" applyProtection="0"/>
    <xf numFmtId="0" fontId="1" fillId="38" borderId="0" applyNumberFormat="0" applyBorder="0" applyAlignment="0" applyProtection="0"/>
    <xf numFmtId="0" fontId="1" fillId="41" borderId="0" applyNumberFormat="0" applyBorder="0" applyAlignment="0" applyProtection="0"/>
    <xf numFmtId="0" fontId="1" fillId="42"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23"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21" borderId="29" applyNumberFormat="0" applyFont="0" applyAlignment="0" applyProtection="0"/>
    <xf numFmtId="0" fontId="1" fillId="21" borderId="29" applyNumberFormat="0" applyFont="0" applyAlignment="0" applyProtection="0"/>
    <xf numFmtId="0" fontId="1" fillId="21" borderId="29" applyNumberFormat="0" applyFont="0" applyAlignment="0" applyProtection="0"/>
    <xf numFmtId="0" fontId="1" fillId="21" borderId="29" applyNumberFormat="0" applyFont="0" applyAlignment="0" applyProtection="0"/>
    <xf numFmtId="0" fontId="1" fillId="21" borderId="29" applyNumberFormat="0" applyFont="0" applyAlignment="0" applyProtection="0"/>
    <xf numFmtId="0" fontId="1" fillId="21" borderId="29" applyNumberFormat="0" applyFont="0" applyAlignment="0" applyProtection="0"/>
    <xf numFmtId="0" fontId="1" fillId="21" borderId="29" applyNumberFormat="0" applyFont="0" applyAlignment="0" applyProtection="0"/>
    <xf numFmtId="0" fontId="1" fillId="21" borderId="29" applyNumberFormat="0" applyFont="0" applyAlignment="0" applyProtection="0"/>
    <xf numFmtId="0" fontId="1" fillId="21" borderId="29" applyNumberFormat="0" applyFont="0" applyAlignment="0" applyProtection="0"/>
    <xf numFmtId="0" fontId="1" fillId="21" borderId="29" applyNumberFormat="0" applyFont="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6"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4" borderId="0" applyNumberFormat="0" applyBorder="0" applyAlignment="0" applyProtection="0"/>
    <xf numFmtId="0" fontId="1" fillId="31"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5" borderId="0" applyNumberFormat="0" applyBorder="0" applyAlignment="0" applyProtection="0"/>
    <xf numFmtId="0" fontId="1" fillId="38" borderId="0" applyNumberFormat="0" applyBorder="0" applyAlignment="0" applyProtection="0"/>
    <xf numFmtId="0" fontId="1" fillId="41" borderId="0" applyNumberFormat="0" applyBorder="0" applyAlignment="0" applyProtection="0"/>
    <xf numFmtId="0" fontId="1" fillId="42" borderId="0" applyNumberFormat="0" applyBorder="0" applyAlignment="0" applyProtection="0"/>
    <xf numFmtId="0" fontId="1" fillId="0" borderId="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0" fontId="1" fillId="0" borderId="0"/>
    <xf numFmtId="0" fontId="1" fillId="0" borderId="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0" fontId="1" fillId="0" borderId="0"/>
    <xf numFmtId="0" fontId="1" fillId="0" borderId="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0" fontId="1" fillId="0" borderId="0"/>
    <xf numFmtId="0" fontId="1" fillId="0" borderId="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0" fontId="1" fillId="0" borderId="0"/>
    <xf numFmtId="0" fontId="1" fillId="0" borderId="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0" fontId="1" fillId="0" borderId="0"/>
    <xf numFmtId="0" fontId="1" fillId="0" borderId="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0" fontId="1" fillId="0" borderId="0"/>
    <xf numFmtId="0" fontId="1" fillId="0" borderId="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166" fontId="1" fillId="0" borderId="0" applyFont="0" applyFill="0" applyBorder="0" applyAlignment="0" applyProtection="0"/>
    <xf numFmtId="9" fontId="1" fillId="0" borderId="0" applyFont="0" applyFill="0" applyBorder="0" applyAlignment="0" applyProtection="0"/>
    <xf numFmtId="0" fontId="1" fillId="0" borderId="0"/>
    <xf numFmtId="166" fontId="1" fillId="0" borderId="0" applyFont="0" applyFill="0" applyBorder="0" applyAlignment="0" applyProtection="0"/>
    <xf numFmtId="9" fontId="1" fillId="0" borderId="0" applyFont="0" applyFill="0" applyBorder="0" applyAlignment="0" applyProtection="0"/>
    <xf numFmtId="0" fontId="1" fillId="0" borderId="0"/>
    <xf numFmtId="166" fontId="1" fillId="0" borderId="0" applyFont="0" applyFill="0" applyBorder="0" applyAlignment="0" applyProtection="0"/>
    <xf numFmtId="0" fontId="1" fillId="0" borderId="0"/>
    <xf numFmtId="0" fontId="1" fillId="23" borderId="0" applyNumberFormat="0" applyBorder="0" applyAlignment="0" applyProtection="0"/>
    <xf numFmtId="0" fontId="1" fillId="27"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23"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21" borderId="29" applyNumberFormat="0" applyFont="0" applyAlignment="0" applyProtection="0"/>
    <xf numFmtId="0" fontId="1" fillId="21" borderId="29" applyNumberFormat="0" applyFont="0" applyAlignment="0" applyProtection="0"/>
    <xf numFmtId="0" fontId="1" fillId="21" borderId="29" applyNumberFormat="0" applyFont="0" applyAlignment="0" applyProtection="0"/>
    <xf numFmtId="0" fontId="1" fillId="21" borderId="29" applyNumberFormat="0" applyFont="0" applyAlignment="0" applyProtection="0"/>
    <xf numFmtId="0" fontId="1" fillId="21" borderId="29" applyNumberFormat="0" applyFont="0" applyAlignment="0" applyProtection="0"/>
    <xf numFmtId="0" fontId="1" fillId="21" borderId="29" applyNumberFormat="0" applyFont="0" applyAlignment="0" applyProtection="0"/>
    <xf numFmtId="0" fontId="1" fillId="21" borderId="29" applyNumberFormat="0" applyFont="0" applyAlignment="0" applyProtection="0"/>
    <xf numFmtId="0" fontId="1" fillId="21" borderId="29" applyNumberFormat="0" applyFont="0" applyAlignment="0" applyProtection="0"/>
    <xf numFmtId="0" fontId="1" fillId="21" borderId="29" applyNumberFormat="0" applyFont="0" applyAlignment="0" applyProtection="0"/>
    <xf numFmtId="0" fontId="1" fillId="21" borderId="29" applyNumberFormat="0" applyFont="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0" fontId="1" fillId="0" borderId="0"/>
    <xf numFmtId="0" fontId="1" fillId="0" borderId="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0" fontId="1" fillId="0" borderId="0"/>
    <xf numFmtId="0" fontId="1" fillId="0" borderId="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0" fontId="1" fillId="0" borderId="0"/>
    <xf numFmtId="0" fontId="1" fillId="0" borderId="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0" fontId="1" fillId="0" borderId="0"/>
    <xf numFmtId="0" fontId="1" fillId="0" borderId="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0" fontId="1" fillId="0" borderId="0"/>
    <xf numFmtId="0" fontId="1" fillId="0" borderId="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166" fontId="1" fillId="0" borderId="0" applyFont="0" applyFill="0" applyBorder="0" applyAlignment="0" applyProtection="0"/>
    <xf numFmtId="9" fontId="1" fillId="0" borderId="0" applyFont="0" applyFill="0" applyBorder="0" applyAlignment="0" applyProtection="0"/>
    <xf numFmtId="0" fontId="1" fillId="0" borderId="0"/>
    <xf numFmtId="166" fontId="1" fillId="0" borderId="0" applyFont="0" applyFill="0" applyBorder="0" applyAlignment="0" applyProtection="0"/>
    <xf numFmtId="9" fontId="1" fillId="0" borderId="0" applyFont="0" applyFill="0" applyBorder="0" applyAlignment="0" applyProtection="0"/>
    <xf numFmtId="0" fontId="1" fillId="0" borderId="0"/>
    <xf numFmtId="166" fontId="1" fillId="0" borderId="0" applyFont="0" applyFill="0" applyBorder="0" applyAlignment="0" applyProtection="0"/>
    <xf numFmtId="0" fontId="1" fillId="0" borderId="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4" borderId="0" applyNumberFormat="0" applyBorder="0" applyAlignment="0" applyProtection="0"/>
    <xf numFmtId="0" fontId="1" fillId="31"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5" borderId="0" applyNumberFormat="0" applyBorder="0" applyAlignment="0" applyProtection="0"/>
    <xf numFmtId="0" fontId="1" fillId="38" borderId="0" applyNumberFormat="0" applyBorder="0" applyAlignment="0" applyProtection="0"/>
    <xf numFmtId="0" fontId="1" fillId="41" borderId="0" applyNumberFormat="0" applyBorder="0" applyAlignment="0" applyProtection="0"/>
    <xf numFmtId="0" fontId="1" fillId="42"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23"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21" borderId="29" applyNumberFormat="0" applyFont="0" applyAlignment="0" applyProtection="0"/>
    <xf numFmtId="0" fontId="1" fillId="21" borderId="29" applyNumberFormat="0" applyFont="0" applyAlignment="0" applyProtection="0"/>
    <xf numFmtId="0" fontId="1" fillId="21" borderId="29" applyNumberFormat="0" applyFont="0" applyAlignment="0" applyProtection="0"/>
    <xf numFmtId="0" fontId="1" fillId="21" borderId="29" applyNumberFormat="0" applyFont="0" applyAlignment="0" applyProtection="0"/>
    <xf numFmtId="0" fontId="1" fillId="21" borderId="29" applyNumberFormat="0" applyFont="0" applyAlignment="0" applyProtection="0"/>
    <xf numFmtId="0" fontId="1" fillId="21" borderId="29" applyNumberFormat="0" applyFont="0" applyAlignment="0" applyProtection="0"/>
    <xf numFmtId="0" fontId="1" fillId="21" borderId="29" applyNumberFormat="0" applyFont="0" applyAlignment="0" applyProtection="0"/>
    <xf numFmtId="0" fontId="1" fillId="21" borderId="29" applyNumberFormat="0" applyFont="0" applyAlignment="0" applyProtection="0"/>
    <xf numFmtId="0" fontId="1" fillId="21" borderId="29" applyNumberFormat="0" applyFont="0" applyAlignment="0" applyProtection="0"/>
    <xf numFmtId="0" fontId="1" fillId="21" borderId="29" applyNumberFormat="0" applyFont="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166" fontId="1" fillId="0" borderId="0" applyFont="0" applyFill="0" applyBorder="0" applyAlignment="0" applyProtection="0"/>
    <xf numFmtId="43"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6"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4" borderId="0" applyNumberFormat="0" applyBorder="0" applyAlignment="0" applyProtection="0"/>
    <xf numFmtId="0" fontId="1" fillId="31"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5" borderId="0" applyNumberFormat="0" applyBorder="0" applyAlignment="0" applyProtection="0"/>
    <xf numFmtId="0" fontId="1" fillId="38" borderId="0" applyNumberFormat="0" applyBorder="0" applyAlignment="0" applyProtection="0"/>
    <xf numFmtId="0" fontId="1" fillId="41" borderId="0" applyNumberFormat="0" applyBorder="0" applyAlignment="0" applyProtection="0"/>
    <xf numFmtId="0" fontId="1" fillId="42" borderId="0" applyNumberFormat="0" applyBorder="0" applyAlignment="0" applyProtection="0"/>
    <xf numFmtId="0" fontId="1" fillId="0" borderId="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0" fontId="1" fillId="0" borderId="0"/>
    <xf numFmtId="0" fontId="1" fillId="0" borderId="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0" fontId="1" fillId="0" borderId="0"/>
    <xf numFmtId="0" fontId="1" fillId="0" borderId="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0" fontId="1" fillId="0" borderId="0"/>
    <xf numFmtId="0" fontId="1" fillId="0" borderId="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0" fontId="1" fillId="0" borderId="0"/>
    <xf numFmtId="0" fontId="1" fillId="0" borderId="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0" fontId="1" fillId="0" borderId="0"/>
    <xf numFmtId="0" fontId="1" fillId="0" borderId="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0" fontId="1" fillId="0" borderId="0"/>
    <xf numFmtId="0" fontId="1" fillId="0" borderId="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166" fontId="1" fillId="0" borderId="0" applyFont="0" applyFill="0" applyBorder="0" applyAlignment="0" applyProtection="0"/>
    <xf numFmtId="9" fontId="1" fillId="0" borderId="0" applyFont="0" applyFill="0" applyBorder="0" applyAlignment="0" applyProtection="0"/>
    <xf numFmtId="0" fontId="1" fillId="0" borderId="0"/>
    <xf numFmtId="166" fontId="1" fillId="0" borderId="0" applyFont="0" applyFill="0" applyBorder="0" applyAlignment="0" applyProtection="0"/>
    <xf numFmtId="9" fontId="1" fillId="0" borderId="0" applyFont="0" applyFill="0" applyBorder="0" applyAlignment="0" applyProtection="0"/>
    <xf numFmtId="0" fontId="1" fillId="0" borderId="0"/>
    <xf numFmtId="166" fontId="1" fillId="0" borderId="0" applyFont="0" applyFill="0" applyBorder="0" applyAlignment="0" applyProtection="0"/>
    <xf numFmtId="0" fontId="1" fillId="0" borderId="0"/>
    <xf numFmtId="0" fontId="1" fillId="23" borderId="0" applyNumberFormat="0" applyBorder="0" applyAlignment="0" applyProtection="0"/>
    <xf numFmtId="0" fontId="1" fillId="27"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23"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21" borderId="29" applyNumberFormat="0" applyFont="0" applyAlignment="0" applyProtection="0"/>
    <xf numFmtId="0" fontId="1" fillId="21" borderId="29" applyNumberFormat="0" applyFont="0" applyAlignment="0" applyProtection="0"/>
    <xf numFmtId="0" fontId="1" fillId="21" borderId="29" applyNumberFormat="0" applyFont="0" applyAlignment="0" applyProtection="0"/>
    <xf numFmtId="0" fontId="1" fillId="21" borderId="29" applyNumberFormat="0" applyFont="0" applyAlignment="0" applyProtection="0"/>
    <xf numFmtId="0" fontId="1" fillId="21" borderId="29" applyNumberFormat="0" applyFont="0" applyAlignment="0" applyProtection="0"/>
    <xf numFmtId="0" fontId="1" fillId="21" borderId="29" applyNumberFormat="0" applyFont="0" applyAlignment="0" applyProtection="0"/>
    <xf numFmtId="0" fontId="1" fillId="21" borderId="29" applyNumberFormat="0" applyFont="0" applyAlignment="0" applyProtection="0"/>
    <xf numFmtId="0" fontId="1" fillId="21" borderId="29" applyNumberFormat="0" applyFont="0" applyAlignment="0" applyProtection="0"/>
    <xf numFmtId="0" fontId="1" fillId="21" borderId="29" applyNumberFormat="0" applyFont="0" applyAlignment="0" applyProtection="0"/>
    <xf numFmtId="0" fontId="1" fillId="21" borderId="29" applyNumberFormat="0" applyFont="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0" fontId="1" fillId="0" borderId="0"/>
    <xf numFmtId="0" fontId="1" fillId="0" borderId="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0" fontId="1" fillId="0" borderId="0"/>
    <xf numFmtId="0" fontId="1" fillId="0" borderId="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0" fontId="1" fillId="0" borderId="0"/>
    <xf numFmtId="0" fontId="1" fillId="0" borderId="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0" fontId="1" fillId="0" borderId="0"/>
    <xf numFmtId="0" fontId="1" fillId="0" borderId="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0" fontId="1" fillId="0" borderId="0"/>
    <xf numFmtId="0" fontId="1" fillId="0" borderId="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166" fontId="1" fillId="0" borderId="0" applyFont="0" applyFill="0" applyBorder="0" applyAlignment="0" applyProtection="0"/>
    <xf numFmtId="9" fontId="1" fillId="0" borderId="0" applyFont="0" applyFill="0" applyBorder="0" applyAlignment="0" applyProtection="0"/>
    <xf numFmtId="0" fontId="1" fillId="0" borderId="0"/>
    <xf numFmtId="166" fontId="1" fillId="0" borderId="0" applyFont="0" applyFill="0" applyBorder="0" applyAlignment="0" applyProtection="0"/>
    <xf numFmtId="9" fontId="1" fillId="0" borderId="0" applyFont="0" applyFill="0" applyBorder="0" applyAlignment="0" applyProtection="0"/>
    <xf numFmtId="0" fontId="1" fillId="0" borderId="0"/>
    <xf numFmtId="166" fontId="1" fillId="0" borderId="0" applyFont="0" applyFill="0" applyBorder="0" applyAlignment="0" applyProtection="0"/>
    <xf numFmtId="0" fontId="1" fillId="0" borderId="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4" borderId="0" applyNumberFormat="0" applyBorder="0" applyAlignment="0" applyProtection="0"/>
    <xf numFmtId="0" fontId="1" fillId="31"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5" borderId="0" applyNumberFormat="0" applyBorder="0" applyAlignment="0" applyProtection="0"/>
    <xf numFmtId="0" fontId="1" fillId="38" borderId="0" applyNumberFormat="0" applyBorder="0" applyAlignment="0" applyProtection="0"/>
    <xf numFmtId="0" fontId="1" fillId="41" borderId="0" applyNumberFormat="0" applyBorder="0" applyAlignment="0" applyProtection="0"/>
    <xf numFmtId="0" fontId="1" fillId="42"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23"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21" borderId="29" applyNumberFormat="0" applyFont="0" applyAlignment="0" applyProtection="0"/>
    <xf numFmtId="0" fontId="1" fillId="21" borderId="29" applyNumberFormat="0" applyFont="0" applyAlignment="0" applyProtection="0"/>
    <xf numFmtId="0" fontId="1" fillId="21" borderId="29" applyNumberFormat="0" applyFont="0" applyAlignment="0" applyProtection="0"/>
    <xf numFmtId="0" fontId="1" fillId="21" borderId="29" applyNumberFormat="0" applyFont="0" applyAlignment="0" applyProtection="0"/>
    <xf numFmtId="0" fontId="1" fillId="21" borderId="29" applyNumberFormat="0" applyFont="0" applyAlignment="0" applyProtection="0"/>
    <xf numFmtId="0" fontId="1" fillId="21" borderId="29" applyNumberFormat="0" applyFont="0" applyAlignment="0" applyProtection="0"/>
    <xf numFmtId="0" fontId="1" fillId="21" borderId="29" applyNumberFormat="0" applyFont="0" applyAlignment="0" applyProtection="0"/>
    <xf numFmtId="0" fontId="1" fillId="21" borderId="29" applyNumberFormat="0" applyFont="0" applyAlignment="0" applyProtection="0"/>
    <xf numFmtId="0" fontId="1" fillId="21" borderId="29" applyNumberFormat="0" applyFont="0" applyAlignment="0" applyProtection="0"/>
    <xf numFmtId="0" fontId="1" fillId="21" borderId="29" applyNumberFormat="0" applyFont="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47" fillId="63" borderId="44" applyNumberFormat="0" applyAlignment="0" applyProtection="0"/>
    <xf numFmtId="166" fontId="1" fillId="0" borderId="0" applyFont="0" applyFill="0" applyBorder="0" applyAlignment="0" applyProtection="0"/>
    <xf numFmtId="166" fontId="1" fillId="0" borderId="0" applyFont="0" applyFill="0" applyBorder="0" applyAlignment="0" applyProtection="0"/>
    <xf numFmtId="0" fontId="66" fillId="0" borderId="45">
      <alignment horizontal="left" vertical="center" wrapText="1" indent="2"/>
    </xf>
    <xf numFmtId="0" fontId="8" fillId="67" borderId="46" applyNumberFormat="0" applyFont="0" applyAlignment="0" applyProtection="0"/>
    <xf numFmtId="0" fontId="8" fillId="67" borderId="46" applyNumberFormat="0" applyFont="0" applyAlignment="0" applyProtection="0"/>
    <xf numFmtId="0" fontId="8" fillId="67" borderId="46" applyNumberFormat="0" applyFont="0" applyAlignment="0" applyProtection="0"/>
    <xf numFmtId="0" fontId="8" fillId="67" borderId="46" applyNumberFormat="0" applyFont="0" applyAlignment="0" applyProtection="0"/>
    <xf numFmtId="0" fontId="53" fillId="63" borderId="47" applyNumberFormat="0" applyAlignment="0" applyProtection="0"/>
    <xf numFmtId="0" fontId="50" fillId="49" borderId="44" applyNumberFormat="0" applyAlignment="0" applyProtection="0"/>
    <xf numFmtId="0" fontId="50" fillId="49" borderId="44" applyNumberFormat="0" applyAlignment="0" applyProtection="0"/>
    <xf numFmtId="166" fontId="1" fillId="0" borderId="0" applyFont="0" applyFill="0" applyBorder="0" applyAlignment="0" applyProtection="0"/>
    <xf numFmtId="0" fontId="47" fillId="63" borderId="44" applyNumberFormat="0" applyAlignment="0" applyProtection="0"/>
    <xf numFmtId="0" fontId="50" fillId="49" borderId="44" applyNumberFormat="0" applyAlignment="0" applyProtection="0"/>
    <xf numFmtId="0" fontId="8" fillId="67" borderId="46" applyNumberFormat="0" applyFont="0" applyAlignment="0" applyProtection="0"/>
    <xf numFmtId="0" fontId="8" fillId="67" borderId="46" applyNumberFormat="0" applyFont="0" applyAlignment="0" applyProtection="0"/>
    <xf numFmtId="0" fontId="47" fillId="63" borderId="44" applyNumberFormat="0" applyAlignment="0" applyProtection="0"/>
    <xf numFmtId="0" fontId="60" fillId="0" borderId="48" applyNumberFormat="0" applyFill="0" applyAlignment="0" applyProtection="0"/>
    <xf numFmtId="0" fontId="50" fillId="49" borderId="44" applyNumberFormat="0" applyAlignment="0" applyProtection="0"/>
    <xf numFmtId="0" fontId="1" fillId="0" borderId="0"/>
    <xf numFmtId="0" fontId="1" fillId="0" borderId="0"/>
    <xf numFmtId="0" fontId="1" fillId="0" borderId="0"/>
    <xf numFmtId="0" fontId="1" fillId="0" borderId="0"/>
    <xf numFmtId="4" fontId="66" fillId="0" borderId="43" applyFill="0" applyBorder="0" applyProtection="0">
      <alignment horizontal="right" vertical="center"/>
    </xf>
    <xf numFmtId="0" fontId="60" fillId="0" borderId="48" applyNumberFormat="0" applyFill="0" applyAlignment="0" applyProtection="0"/>
    <xf numFmtId="0" fontId="8" fillId="67" borderId="46" applyNumberFormat="0" applyFont="0" applyAlignment="0" applyProtection="0"/>
    <xf numFmtId="0" fontId="6" fillId="67" borderId="46" applyNumberFormat="0" applyFont="0" applyAlignment="0" applyProtection="0"/>
    <xf numFmtId="0" fontId="8" fillId="67" borderId="46" applyNumberFormat="0" applyFont="0" applyAlignment="0" applyProtection="0"/>
    <xf numFmtId="0" fontId="6" fillId="67" borderId="46" applyNumberFormat="0" applyFont="0" applyAlignment="0" applyProtection="0"/>
    <xf numFmtId="0" fontId="8" fillId="67" borderId="46" applyNumberFormat="0" applyFont="0" applyAlignment="0" applyProtection="0"/>
    <xf numFmtId="0" fontId="8" fillId="67" borderId="46" applyNumberFormat="0" applyFont="0" applyAlignment="0" applyProtection="0"/>
    <xf numFmtId="0" fontId="8" fillId="67" borderId="46" applyNumberFormat="0" applyFont="0" applyAlignment="0" applyProtection="0"/>
    <xf numFmtId="0" fontId="6" fillId="67" borderId="46" applyNumberFormat="0" applyFont="0" applyAlignment="0" applyProtection="0"/>
    <xf numFmtId="0" fontId="8" fillId="67" borderId="46" applyNumberFormat="0" applyFont="0" applyAlignment="0" applyProtection="0"/>
    <xf numFmtId="0" fontId="8" fillId="67" borderId="46" applyNumberFormat="0" applyFont="0" applyAlignment="0" applyProtection="0"/>
    <xf numFmtId="0" fontId="8" fillId="67" borderId="46" applyNumberFormat="0" applyFont="0" applyAlignment="0" applyProtection="0"/>
    <xf numFmtId="0" fontId="6" fillId="67" borderId="46" applyNumberFormat="0" applyFont="0" applyAlignment="0" applyProtection="0"/>
    <xf numFmtId="0" fontId="6" fillId="67" borderId="46" applyNumberFormat="0" applyFont="0" applyAlignment="0" applyProtection="0"/>
    <xf numFmtId="0" fontId="60" fillId="0" borderId="48" applyNumberFormat="0" applyFill="0" applyAlignment="0" applyProtection="0"/>
    <xf numFmtId="0" fontId="8" fillId="67" borderId="46" applyNumberFormat="0" applyFont="0" applyAlignment="0" applyProtection="0"/>
    <xf numFmtId="0" fontId="8" fillId="67" borderId="46" applyNumberFormat="0" applyFont="0" applyAlignment="0" applyProtection="0"/>
    <xf numFmtId="0" fontId="6" fillId="67" borderId="46" applyNumberFormat="0" applyFont="0" applyAlignment="0" applyProtection="0"/>
    <xf numFmtId="0" fontId="8" fillId="67" borderId="46" applyNumberFormat="0" applyFont="0" applyAlignment="0" applyProtection="0"/>
    <xf numFmtId="0" fontId="8" fillId="67" borderId="46" applyNumberFormat="0" applyFont="0" applyAlignment="0" applyProtection="0"/>
    <xf numFmtId="0" fontId="60" fillId="0" borderId="48" applyNumberFormat="0" applyFill="0" applyAlignment="0" applyProtection="0"/>
    <xf numFmtId="4" fontId="66" fillId="0" borderId="43" applyFill="0" applyBorder="0" applyProtection="0">
      <alignment horizontal="right" vertical="center"/>
    </xf>
    <xf numFmtId="0" fontId="53" fillId="63" borderId="47" applyNumberFormat="0" applyAlignment="0" applyProtection="0"/>
    <xf numFmtId="0" fontId="53" fillId="63" borderId="47" applyNumberFormat="0" applyAlignment="0" applyProtection="0"/>
    <xf numFmtId="0" fontId="8" fillId="67" borderId="46" applyNumberFormat="0" applyFont="0" applyAlignment="0" applyProtection="0"/>
    <xf numFmtId="0" fontId="50" fillId="49" borderId="44" applyNumberFormat="0" applyAlignment="0" applyProtection="0"/>
    <xf numFmtId="0" fontId="50" fillId="49" borderId="44" applyNumberFormat="0" applyAlignment="0" applyProtection="0"/>
    <xf numFmtId="0" fontId="50" fillId="49" borderId="44" applyNumberFormat="0" applyAlignment="0" applyProtection="0"/>
    <xf numFmtId="0" fontId="8" fillId="67" borderId="46" applyNumberFormat="0" applyFont="0" applyAlignment="0" applyProtection="0"/>
    <xf numFmtId="0" fontId="8" fillId="67" borderId="46" applyNumberFormat="0" applyFont="0" applyAlignment="0" applyProtection="0"/>
    <xf numFmtId="0" fontId="66" fillId="0" borderId="45">
      <alignment horizontal="left" vertical="center" wrapText="1" indent="2"/>
    </xf>
    <xf numFmtId="9" fontId="1" fillId="0" borderId="0" applyFont="0" applyFill="0" applyBorder="0" applyAlignment="0" applyProtection="0"/>
    <xf numFmtId="0" fontId="60" fillId="0" borderId="48" applyNumberFormat="0" applyFill="0" applyAlignment="0" applyProtection="0"/>
    <xf numFmtId="0" fontId="1" fillId="0" borderId="0"/>
    <xf numFmtId="166" fontId="1" fillId="0" borderId="0" applyFont="0" applyFill="0" applyBorder="0" applyAlignment="0" applyProtection="0"/>
    <xf numFmtId="0" fontId="60" fillId="0" borderId="48" applyNumberFormat="0" applyFill="0" applyAlignment="0" applyProtection="0"/>
    <xf numFmtId="166" fontId="1" fillId="0" borderId="0" applyFont="0" applyFill="0" applyBorder="0" applyAlignment="0" applyProtection="0"/>
    <xf numFmtId="166" fontId="1" fillId="0" borderId="0" applyFont="0" applyFill="0" applyBorder="0" applyAlignment="0" applyProtection="0"/>
    <xf numFmtId="0" fontId="47" fillId="63" borderId="44" applyNumberFormat="0" applyAlignment="0" applyProtection="0"/>
    <xf numFmtId="0" fontId="8" fillId="67" borderId="46" applyNumberFormat="0" applyFont="0" applyAlignment="0" applyProtection="0"/>
    <xf numFmtId="0" fontId="50" fillId="49" borderId="44" applyNumberFormat="0" applyAlignment="0" applyProtection="0"/>
    <xf numFmtId="166" fontId="1" fillId="0" borderId="0" applyFont="0" applyFill="0" applyBorder="0" applyAlignment="0" applyProtection="0"/>
    <xf numFmtId="0" fontId="8" fillId="67" borderId="46" applyNumberFormat="0" applyFont="0" applyAlignment="0" applyProtection="0"/>
    <xf numFmtId="0" fontId="8" fillId="67" borderId="46" applyNumberFormat="0" applyFont="0" applyAlignment="0" applyProtection="0"/>
    <xf numFmtId="0" fontId="8" fillId="67" borderId="46" applyNumberFormat="0" applyFont="0" applyAlignment="0" applyProtection="0"/>
    <xf numFmtId="0" fontId="8" fillId="67" borderId="46" applyNumberFormat="0" applyFont="0" applyAlignment="0" applyProtection="0"/>
    <xf numFmtId="0" fontId="8" fillId="67" borderId="46" applyNumberFormat="0" applyFont="0" applyAlignment="0" applyProtection="0"/>
    <xf numFmtId="0" fontId="8" fillId="67" borderId="46" applyNumberFormat="0" applyFont="0" applyAlignment="0" applyProtection="0"/>
    <xf numFmtId="0" fontId="1" fillId="0" borderId="0"/>
    <xf numFmtId="0" fontId="1" fillId="0" borderId="0"/>
    <xf numFmtId="0" fontId="1" fillId="0" borderId="0"/>
    <xf numFmtId="0" fontId="1" fillId="0" borderId="0"/>
    <xf numFmtId="0" fontId="8" fillId="67" borderId="46" applyNumberFormat="0" applyFont="0" applyAlignment="0" applyProtection="0"/>
    <xf numFmtId="0" fontId="6" fillId="67" borderId="46" applyNumberFormat="0" applyFont="0" applyAlignment="0" applyProtection="0"/>
    <xf numFmtId="0" fontId="6" fillId="67" borderId="46" applyNumberFormat="0" applyFont="0" applyAlignment="0" applyProtection="0"/>
    <xf numFmtId="0" fontId="53" fillId="63" borderId="47" applyNumberFormat="0" applyAlignment="0" applyProtection="0"/>
    <xf numFmtId="0" fontId="53" fillId="63" borderId="47" applyNumberFormat="0" applyAlignment="0" applyProtection="0"/>
    <xf numFmtId="0" fontId="8" fillId="67" borderId="46" applyNumberFormat="0" applyFont="0" applyAlignment="0" applyProtection="0"/>
    <xf numFmtId="0" fontId="8" fillId="67" borderId="46" applyNumberFormat="0" applyFont="0" applyAlignment="0" applyProtection="0"/>
    <xf numFmtId="0" fontId="8" fillId="67" borderId="46" applyNumberFormat="0" applyFont="0" applyAlignment="0" applyProtection="0"/>
    <xf numFmtId="0" fontId="8" fillId="67" borderId="46" applyNumberFormat="0" applyFont="0" applyAlignment="0" applyProtection="0"/>
    <xf numFmtId="0" fontId="8" fillId="67" borderId="46" applyNumberFormat="0" applyFont="0" applyAlignment="0" applyProtection="0"/>
    <xf numFmtId="0" fontId="8" fillId="67" borderId="46" applyNumberFormat="0" applyFont="0" applyAlignment="0" applyProtection="0"/>
    <xf numFmtId="0" fontId="6" fillId="67" borderId="46" applyNumberFormat="0" applyFont="0" applyAlignment="0" applyProtection="0"/>
    <xf numFmtId="0" fontId="8" fillId="67" borderId="46" applyNumberFormat="0" applyFont="0" applyAlignment="0" applyProtection="0"/>
    <xf numFmtId="0" fontId="6" fillId="67" borderId="46" applyNumberFormat="0" applyFont="0" applyAlignment="0" applyProtection="0"/>
    <xf numFmtId="0" fontId="8" fillId="67" borderId="46" applyNumberFormat="0" applyFont="0" applyAlignment="0" applyProtection="0"/>
    <xf numFmtId="0" fontId="50" fillId="49" borderId="44" applyNumberFormat="0" applyAlignment="0" applyProtection="0"/>
    <xf numFmtId="0" fontId="8" fillId="67" borderId="46" applyNumberFormat="0" applyFont="0" applyAlignment="0" applyProtection="0"/>
    <xf numFmtId="0" fontId="47" fillId="63" borderId="44" applyNumberFormat="0" applyAlignment="0" applyProtection="0"/>
    <xf numFmtId="9" fontId="1" fillId="0" borderId="0" applyFont="0" applyFill="0" applyBorder="0" applyAlignment="0" applyProtection="0"/>
    <xf numFmtId="0" fontId="1" fillId="0" borderId="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6"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4" borderId="0" applyNumberFormat="0" applyBorder="0" applyAlignment="0" applyProtection="0"/>
    <xf numFmtId="0" fontId="1" fillId="31"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5" borderId="0" applyNumberFormat="0" applyBorder="0" applyAlignment="0" applyProtection="0"/>
    <xf numFmtId="0" fontId="1" fillId="38" borderId="0" applyNumberFormat="0" applyBorder="0" applyAlignment="0" applyProtection="0"/>
    <xf numFmtId="0" fontId="1" fillId="41" borderId="0" applyNumberFormat="0" applyBorder="0" applyAlignment="0" applyProtection="0"/>
    <xf numFmtId="0" fontId="1" fillId="42" borderId="0" applyNumberFormat="0" applyBorder="0" applyAlignment="0" applyProtection="0"/>
    <xf numFmtId="0" fontId="1" fillId="0" borderId="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0" fontId="1" fillId="0" borderId="0"/>
    <xf numFmtId="0" fontId="1" fillId="0" borderId="0"/>
    <xf numFmtId="166" fontId="1" fillId="0" borderId="0" applyFont="0" applyFill="0" applyBorder="0" applyAlignment="0" applyProtection="0"/>
    <xf numFmtId="9" fontId="1" fillId="0" borderId="0" applyFont="0" applyFill="0" applyBorder="0" applyAlignment="0" applyProtection="0"/>
    <xf numFmtId="0" fontId="47" fillId="63" borderId="44" applyNumberFormat="0" applyAlignment="0" applyProtection="0"/>
    <xf numFmtId="166" fontId="1" fillId="0" borderId="0" applyFont="0" applyFill="0" applyBorder="0" applyAlignment="0" applyProtection="0"/>
    <xf numFmtId="0" fontId="1" fillId="0" borderId="0"/>
    <xf numFmtId="0" fontId="8" fillId="67" borderId="46" applyNumberFormat="0" applyFont="0" applyAlignment="0" applyProtection="0"/>
    <xf numFmtId="9" fontId="1" fillId="0" borderId="0" applyFont="0" applyFill="0" applyBorder="0" applyAlignment="0" applyProtection="0"/>
    <xf numFmtId="0" fontId="60" fillId="0" borderId="48" applyNumberFormat="0" applyFill="0" applyAlignment="0" applyProtection="0"/>
    <xf numFmtId="0" fontId="1" fillId="0" borderId="0"/>
    <xf numFmtId="0" fontId="1" fillId="0" borderId="0"/>
    <xf numFmtId="0" fontId="1" fillId="0" borderId="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0" fontId="1" fillId="0" borderId="0"/>
    <xf numFmtId="0" fontId="1" fillId="0" borderId="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0" fontId="1" fillId="0" borderId="0"/>
    <xf numFmtId="0" fontId="1" fillId="0" borderId="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0" fontId="1" fillId="0" borderId="0"/>
    <xf numFmtId="0" fontId="1" fillId="0" borderId="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0" fontId="1" fillId="0" borderId="0"/>
    <xf numFmtId="0" fontId="1" fillId="0" borderId="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166" fontId="1" fillId="0" borderId="0" applyFont="0" applyFill="0" applyBorder="0" applyAlignment="0" applyProtection="0"/>
    <xf numFmtId="9" fontId="1" fillId="0" borderId="0" applyFont="0" applyFill="0" applyBorder="0" applyAlignment="0" applyProtection="0"/>
    <xf numFmtId="0" fontId="1" fillId="0" borderId="0"/>
    <xf numFmtId="166" fontId="1" fillId="0" borderId="0" applyFont="0" applyFill="0" applyBorder="0" applyAlignment="0" applyProtection="0"/>
    <xf numFmtId="9" fontId="1" fillId="0" borderId="0" applyFont="0" applyFill="0" applyBorder="0" applyAlignment="0" applyProtection="0"/>
    <xf numFmtId="0" fontId="1" fillId="0" borderId="0"/>
    <xf numFmtId="166" fontId="1" fillId="0" borderId="0" applyFont="0" applyFill="0" applyBorder="0" applyAlignment="0" applyProtection="0"/>
    <xf numFmtId="0" fontId="1" fillId="0" borderId="0"/>
    <xf numFmtId="0" fontId="47" fillId="63" borderId="44" applyNumberFormat="0" applyAlignment="0" applyProtection="0"/>
    <xf numFmtId="0" fontId="50" fillId="49" borderId="44" applyNumberFormat="0" applyAlignment="0" applyProtection="0"/>
    <xf numFmtId="0" fontId="8" fillId="67" borderId="46" applyNumberFormat="0" applyFont="0" applyAlignment="0" applyProtection="0"/>
    <xf numFmtId="0" fontId="53" fillId="63" borderId="47" applyNumberFormat="0" applyAlignment="0" applyProtection="0"/>
    <xf numFmtId="0" fontId="60" fillId="0" borderId="48" applyNumberFormat="0" applyFill="0" applyAlignment="0" applyProtection="0"/>
    <xf numFmtId="0" fontId="1" fillId="23" borderId="0" applyNumberFormat="0" applyBorder="0" applyAlignment="0" applyProtection="0"/>
    <xf numFmtId="0" fontId="1" fillId="27"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23"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21" borderId="29" applyNumberFormat="0" applyFont="0" applyAlignment="0" applyProtection="0"/>
    <xf numFmtId="0" fontId="1" fillId="21" borderId="29" applyNumberFormat="0" applyFont="0" applyAlignment="0" applyProtection="0"/>
    <xf numFmtId="0" fontId="1" fillId="21" borderId="29" applyNumberFormat="0" applyFont="0" applyAlignment="0" applyProtection="0"/>
    <xf numFmtId="0" fontId="1" fillId="21" borderId="29" applyNumberFormat="0" applyFont="0" applyAlignment="0" applyProtection="0"/>
    <xf numFmtId="0" fontId="1" fillId="21" borderId="29" applyNumberFormat="0" applyFont="0" applyAlignment="0" applyProtection="0"/>
    <xf numFmtId="0" fontId="1" fillId="21" borderId="29" applyNumberFormat="0" applyFont="0" applyAlignment="0" applyProtection="0"/>
    <xf numFmtId="0" fontId="1" fillId="21" borderId="29" applyNumberFormat="0" applyFont="0" applyAlignment="0" applyProtection="0"/>
    <xf numFmtId="0" fontId="1" fillId="21" borderId="29" applyNumberFormat="0" applyFont="0" applyAlignment="0" applyProtection="0"/>
    <xf numFmtId="0" fontId="1" fillId="21" borderId="29" applyNumberFormat="0" applyFont="0" applyAlignment="0" applyProtection="0"/>
    <xf numFmtId="0" fontId="1" fillId="21" borderId="29" applyNumberFormat="0" applyFont="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0" fontId="1" fillId="0" borderId="0"/>
    <xf numFmtId="0" fontId="1" fillId="0" borderId="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0" fontId="1" fillId="0" borderId="0"/>
    <xf numFmtId="0" fontId="1" fillId="0" borderId="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0" fontId="1" fillId="0" borderId="0"/>
    <xf numFmtId="0" fontId="1" fillId="0" borderId="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0" fontId="1" fillId="0" borderId="0"/>
    <xf numFmtId="0" fontId="1" fillId="0" borderId="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0" fontId="1" fillId="0" borderId="0"/>
    <xf numFmtId="0" fontId="1" fillId="0" borderId="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166" fontId="1" fillId="0" borderId="0" applyFont="0" applyFill="0" applyBorder="0" applyAlignment="0" applyProtection="0"/>
    <xf numFmtId="9" fontId="1" fillId="0" borderId="0" applyFont="0" applyFill="0" applyBorder="0" applyAlignment="0" applyProtection="0"/>
    <xf numFmtId="0" fontId="1" fillId="0" borderId="0"/>
    <xf numFmtId="166" fontId="1" fillId="0" borderId="0" applyFont="0" applyFill="0" applyBorder="0" applyAlignment="0" applyProtection="0"/>
    <xf numFmtId="9" fontId="1" fillId="0" borderId="0" applyFont="0" applyFill="0" applyBorder="0" applyAlignment="0" applyProtection="0"/>
    <xf numFmtId="0" fontId="1" fillId="0" borderId="0"/>
    <xf numFmtId="166" fontId="1" fillId="0" borderId="0" applyFont="0" applyFill="0" applyBorder="0" applyAlignment="0" applyProtection="0"/>
    <xf numFmtId="0" fontId="1" fillId="0" borderId="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4" borderId="0" applyNumberFormat="0" applyBorder="0" applyAlignment="0" applyProtection="0"/>
    <xf numFmtId="0" fontId="1" fillId="31"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5" borderId="0" applyNumberFormat="0" applyBorder="0" applyAlignment="0" applyProtection="0"/>
    <xf numFmtId="0" fontId="1" fillId="38" borderId="0" applyNumberFormat="0" applyBorder="0" applyAlignment="0" applyProtection="0"/>
    <xf numFmtId="0" fontId="1" fillId="41" borderId="0" applyNumberFormat="0" applyBorder="0" applyAlignment="0" applyProtection="0"/>
    <xf numFmtId="0" fontId="1" fillId="42"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23"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21" borderId="29" applyNumberFormat="0" applyFont="0" applyAlignment="0" applyProtection="0"/>
    <xf numFmtId="0" fontId="1" fillId="21" borderId="29" applyNumberFormat="0" applyFont="0" applyAlignment="0" applyProtection="0"/>
    <xf numFmtId="0" fontId="1" fillId="21" borderId="29" applyNumberFormat="0" applyFont="0" applyAlignment="0" applyProtection="0"/>
    <xf numFmtId="0" fontId="1" fillId="21" borderId="29" applyNumberFormat="0" applyFont="0" applyAlignment="0" applyProtection="0"/>
    <xf numFmtId="0" fontId="1" fillId="21" borderId="29" applyNumberFormat="0" applyFont="0" applyAlignment="0" applyProtection="0"/>
    <xf numFmtId="0" fontId="1" fillId="21" borderId="29" applyNumberFormat="0" applyFont="0" applyAlignment="0" applyProtection="0"/>
    <xf numFmtId="0" fontId="1" fillId="21" borderId="29" applyNumberFormat="0" applyFont="0" applyAlignment="0" applyProtection="0"/>
    <xf numFmtId="0" fontId="1" fillId="21" borderId="29" applyNumberFormat="0" applyFont="0" applyAlignment="0" applyProtection="0"/>
    <xf numFmtId="0" fontId="1" fillId="21" borderId="29" applyNumberFormat="0" applyFont="0" applyAlignment="0" applyProtection="0"/>
    <xf numFmtId="0" fontId="1" fillId="21" borderId="29" applyNumberFormat="0" applyFont="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4" fontId="66" fillId="0" borderId="43" applyFill="0" applyBorder="0" applyProtection="0">
      <alignment horizontal="right" vertical="center"/>
    </xf>
    <xf numFmtId="0" fontId="1" fillId="0" borderId="0"/>
    <xf numFmtId="0" fontId="53" fillId="63" borderId="47" applyNumberFormat="0" applyAlignment="0" applyProtection="0"/>
    <xf numFmtId="0" fontId="47" fillId="63" borderId="44" applyNumberFormat="0" applyAlignment="0" applyProtection="0"/>
    <xf numFmtId="9" fontId="1" fillId="0" borderId="0" applyFont="0" applyFill="0" applyBorder="0" applyAlignment="0" applyProtection="0"/>
    <xf numFmtId="43" fontId="1" fillId="0" borderId="0" applyFont="0" applyFill="0" applyBorder="0" applyAlignment="0" applyProtection="0"/>
    <xf numFmtId="166" fontId="1" fillId="0" borderId="0" applyFont="0" applyFill="0" applyBorder="0" applyAlignment="0" applyProtection="0"/>
    <xf numFmtId="43"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0" fontId="8" fillId="67" borderId="46" applyNumberFormat="0" applyFont="0" applyAlignment="0" applyProtection="0"/>
    <xf numFmtId="166" fontId="1" fillId="0" borderId="0" applyFont="0" applyFill="0" applyBorder="0" applyAlignment="0" applyProtection="0"/>
    <xf numFmtId="0" fontId="60" fillId="0" borderId="48" applyNumberFormat="0" applyFill="0" applyAlignment="0" applyProtection="0"/>
    <xf numFmtId="0" fontId="8" fillId="67" borderId="46" applyNumberFormat="0" applyFont="0" applyAlignment="0" applyProtection="0"/>
    <xf numFmtId="0" fontId="53" fillId="63" borderId="47" applyNumberFormat="0" applyAlignment="0" applyProtection="0"/>
    <xf numFmtId="0" fontId="8" fillId="67" borderId="46" applyNumberFormat="0" applyFont="0" applyAlignment="0" applyProtection="0"/>
    <xf numFmtId="0" fontId="50" fillId="49" borderId="44" applyNumberFormat="0" applyAlignment="0" applyProtection="0"/>
    <xf numFmtId="0" fontId="8" fillId="67" borderId="46" applyNumberFormat="0" applyFont="0" applyAlignment="0" applyProtection="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0" fontId="50" fillId="49" borderId="44" applyNumberFormat="0" applyAlignment="0" applyProtection="0"/>
    <xf numFmtId="0" fontId="60" fillId="0" borderId="48" applyNumberFormat="0" applyFill="0" applyAlignment="0" applyProtection="0"/>
    <xf numFmtId="0" fontId="8" fillId="67" borderId="46" applyNumberFormat="0" applyFont="0" applyAlignment="0" applyProtection="0"/>
    <xf numFmtId="0" fontId="8" fillId="67" borderId="46" applyNumberFormat="0" applyFont="0" applyAlignment="0" applyProtection="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0" fontId="50" fillId="49" borderId="44" applyNumberFormat="0" applyAlignment="0" applyProtection="0"/>
    <xf numFmtId="0" fontId="8" fillId="67" borderId="46" applyNumberFormat="0" applyFont="0" applyAlignment="0" applyProtection="0"/>
    <xf numFmtId="0" fontId="47" fillId="63" borderId="44" applyNumberFormat="0" applyAlignment="0" applyProtection="0"/>
    <xf numFmtId="0" fontId="53" fillId="63" borderId="47" applyNumberFormat="0" applyAlignment="0" applyProtection="0"/>
    <xf numFmtId="0" fontId="50" fillId="49" borderId="44" applyNumberFormat="0" applyAlignment="0" applyProtection="0"/>
    <xf numFmtId="4" fontId="66" fillId="0" borderId="43" applyFill="0" applyBorder="0" applyProtection="0">
      <alignment horizontal="right" vertical="center"/>
    </xf>
    <xf numFmtId="0" fontId="8" fillId="67" borderId="46" applyNumberFormat="0" applyFont="0" applyAlignment="0" applyProtection="0"/>
    <xf numFmtId="0" fontId="8" fillId="67" borderId="46" applyNumberFormat="0" applyFont="0" applyAlignment="0" applyProtection="0"/>
    <xf numFmtId="0" fontId="8" fillId="67" borderId="46" applyNumberFormat="0" applyFont="0" applyAlignment="0" applyProtection="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166" fontId="1" fillId="0" borderId="0" applyFont="0" applyFill="0" applyBorder="0" applyAlignment="0" applyProtection="0"/>
    <xf numFmtId="0" fontId="60" fillId="0" borderId="48" applyNumberFormat="0" applyFill="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0" fontId="47" fillId="63" borderId="44" applyNumberFormat="0" applyAlignment="0" applyProtection="0"/>
    <xf numFmtId="0" fontId="8" fillId="67" borderId="46" applyNumberFormat="0" applyFont="0" applyAlignment="0" applyProtection="0"/>
    <xf numFmtId="0" fontId="53" fillId="63" borderId="47" applyNumberFormat="0" applyAlignment="0" applyProtection="0"/>
    <xf numFmtId="0" fontId="8" fillId="67" borderId="46" applyNumberFormat="0" applyFont="0" applyAlignment="0" applyProtection="0"/>
    <xf numFmtId="0" fontId="8" fillId="67" borderId="46" applyNumberFormat="0" applyFont="0" applyAlignment="0" applyProtection="0"/>
    <xf numFmtId="0" fontId="60" fillId="0" borderId="48" applyNumberFormat="0" applyFill="0" applyAlignment="0" applyProtection="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166" fontId="1" fillId="0" borderId="0" applyFont="0" applyFill="0" applyBorder="0" applyAlignment="0" applyProtection="0"/>
    <xf numFmtId="0" fontId="8" fillId="67" borderId="46" applyNumberFormat="0" applyFont="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6"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4" borderId="0" applyNumberFormat="0" applyBorder="0" applyAlignment="0" applyProtection="0"/>
    <xf numFmtId="0" fontId="1" fillId="31"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5" borderId="0" applyNumberFormat="0" applyBorder="0" applyAlignment="0" applyProtection="0"/>
    <xf numFmtId="0" fontId="1" fillId="38" borderId="0" applyNumberFormat="0" applyBorder="0" applyAlignment="0" applyProtection="0"/>
    <xf numFmtId="0" fontId="1" fillId="41" borderId="0" applyNumberFormat="0" applyBorder="0" applyAlignment="0" applyProtection="0"/>
    <xf numFmtId="0" fontId="1" fillId="42" borderId="0" applyNumberFormat="0" applyBorder="0" applyAlignment="0" applyProtection="0"/>
    <xf numFmtId="0" fontId="1" fillId="0" borderId="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0" fontId="1" fillId="0" borderId="0"/>
    <xf numFmtId="0" fontId="1" fillId="0" borderId="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0" fontId="1" fillId="0" borderId="0"/>
    <xf numFmtId="0" fontId="1" fillId="0" borderId="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0" fontId="1" fillId="0" borderId="0"/>
    <xf numFmtId="0" fontId="1" fillId="0" borderId="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0" fontId="1" fillId="0" borderId="0"/>
    <xf numFmtId="0" fontId="1" fillId="0" borderId="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0" fontId="1" fillId="0" borderId="0"/>
    <xf numFmtId="0" fontId="1" fillId="0" borderId="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0" fontId="1" fillId="0" borderId="0"/>
    <xf numFmtId="0" fontId="1" fillId="0" borderId="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166" fontId="1" fillId="0" borderId="0" applyFont="0" applyFill="0" applyBorder="0" applyAlignment="0" applyProtection="0"/>
    <xf numFmtId="9" fontId="1" fillId="0" borderId="0" applyFont="0" applyFill="0" applyBorder="0" applyAlignment="0" applyProtection="0"/>
    <xf numFmtId="0" fontId="1" fillId="0" borderId="0"/>
    <xf numFmtId="166" fontId="1" fillId="0" borderId="0" applyFont="0" applyFill="0" applyBorder="0" applyAlignment="0" applyProtection="0"/>
    <xf numFmtId="9" fontId="1" fillId="0" borderId="0" applyFont="0" applyFill="0" applyBorder="0" applyAlignment="0" applyProtection="0"/>
    <xf numFmtId="0" fontId="1" fillId="0" borderId="0"/>
    <xf numFmtId="166" fontId="1" fillId="0" borderId="0" applyFont="0" applyFill="0" applyBorder="0" applyAlignment="0" applyProtection="0"/>
    <xf numFmtId="0" fontId="1" fillId="0" borderId="0"/>
    <xf numFmtId="0" fontId="1" fillId="23" borderId="0" applyNumberFormat="0" applyBorder="0" applyAlignment="0" applyProtection="0"/>
    <xf numFmtId="0" fontId="1" fillId="27"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23"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21" borderId="29" applyNumberFormat="0" applyFont="0" applyAlignment="0" applyProtection="0"/>
    <xf numFmtId="0" fontId="1" fillId="21" borderId="29" applyNumberFormat="0" applyFont="0" applyAlignment="0" applyProtection="0"/>
    <xf numFmtId="0" fontId="1" fillId="21" borderId="29" applyNumberFormat="0" applyFont="0" applyAlignment="0" applyProtection="0"/>
    <xf numFmtId="0" fontId="1" fillId="21" borderId="29" applyNumberFormat="0" applyFont="0" applyAlignment="0" applyProtection="0"/>
    <xf numFmtId="0" fontId="1" fillId="21" borderId="29" applyNumberFormat="0" applyFont="0" applyAlignment="0" applyProtection="0"/>
    <xf numFmtId="0" fontId="1" fillId="21" borderId="29" applyNumberFormat="0" applyFont="0" applyAlignment="0" applyProtection="0"/>
    <xf numFmtId="0" fontId="1" fillId="21" borderId="29" applyNumberFormat="0" applyFont="0" applyAlignment="0" applyProtection="0"/>
    <xf numFmtId="0" fontId="1" fillId="21" borderId="29" applyNumberFormat="0" applyFont="0" applyAlignment="0" applyProtection="0"/>
    <xf numFmtId="0" fontId="1" fillId="21" borderId="29" applyNumberFormat="0" applyFont="0" applyAlignment="0" applyProtection="0"/>
    <xf numFmtId="0" fontId="1" fillId="21" borderId="29" applyNumberFormat="0" applyFont="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0" fontId="1" fillId="0" borderId="0"/>
    <xf numFmtId="0" fontId="1" fillId="0" borderId="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0" fontId="1" fillId="0" borderId="0"/>
    <xf numFmtId="0" fontId="1" fillId="0" borderId="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0" fontId="1" fillId="0" borderId="0"/>
    <xf numFmtId="0" fontId="1" fillId="0" borderId="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0" fontId="1" fillId="0" borderId="0"/>
    <xf numFmtId="0" fontId="1" fillId="0" borderId="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0" fontId="1" fillId="0" borderId="0"/>
    <xf numFmtId="0" fontId="1" fillId="0" borderId="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166" fontId="1" fillId="0" borderId="0" applyFont="0" applyFill="0" applyBorder="0" applyAlignment="0" applyProtection="0"/>
    <xf numFmtId="9" fontId="1" fillId="0" borderId="0" applyFont="0" applyFill="0" applyBorder="0" applyAlignment="0" applyProtection="0"/>
    <xf numFmtId="0" fontId="1" fillId="0" borderId="0"/>
    <xf numFmtId="166" fontId="1" fillId="0" borderId="0" applyFont="0" applyFill="0" applyBorder="0" applyAlignment="0" applyProtection="0"/>
    <xf numFmtId="9" fontId="1" fillId="0" borderId="0" applyFont="0" applyFill="0" applyBorder="0" applyAlignment="0" applyProtection="0"/>
    <xf numFmtId="0" fontId="1" fillId="0" borderId="0"/>
    <xf numFmtId="166" fontId="1" fillId="0" borderId="0" applyFont="0" applyFill="0" applyBorder="0" applyAlignment="0" applyProtection="0"/>
    <xf numFmtId="0" fontId="1" fillId="0" borderId="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4" borderId="0" applyNumberFormat="0" applyBorder="0" applyAlignment="0" applyProtection="0"/>
    <xf numFmtId="0" fontId="1" fillId="31"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5" borderId="0" applyNumberFormat="0" applyBorder="0" applyAlignment="0" applyProtection="0"/>
    <xf numFmtId="0" fontId="1" fillId="38" borderId="0" applyNumberFormat="0" applyBorder="0" applyAlignment="0" applyProtection="0"/>
    <xf numFmtId="0" fontId="1" fillId="41" borderId="0" applyNumberFormat="0" applyBorder="0" applyAlignment="0" applyProtection="0"/>
    <xf numFmtId="0" fontId="1" fillId="42"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23"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21" borderId="29" applyNumberFormat="0" applyFont="0" applyAlignment="0" applyProtection="0"/>
    <xf numFmtId="0" fontId="1" fillId="21" borderId="29" applyNumberFormat="0" applyFont="0" applyAlignment="0" applyProtection="0"/>
    <xf numFmtId="0" fontId="1" fillId="21" borderId="29" applyNumberFormat="0" applyFont="0" applyAlignment="0" applyProtection="0"/>
    <xf numFmtId="0" fontId="1" fillId="21" borderId="29" applyNumberFormat="0" applyFont="0" applyAlignment="0" applyProtection="0"/>
    <xf numFmtId="0" fontId="1" fillId="21" borderId="29" applyNumberFormat="0" applyFont="0" applyAlignment="0" applyProtection="0"/>
    <xf numFmtId="0" fontId="1" fillId="21" borderId="29" applyNumberFormat="0" applyFont="0" applyAlignment="0" applyProtection="0"/>
    <xf numFmtId="0" fontId="1" fillId="21" borderId="29" applyNumberFormat="0" applyFont="0" applyAlignment="0" applyProtection="0"/>
    <xf numFmtId="0" fontId="1" fillId="21" borderId="29" applyNumberFormat="0" applyFont="0" applyAlignment="0" applyProtection="0"/>
    <xf numFmtId="0" fontId="1" fillId="21" borderId="29" applyNumberFormat="0" applyFont="0" applyAlignment="0" applyProtection="0"/>
    <xf numFmtId="0" fontId="1" fillId="21" borderId="29" applyNumberFormat="0" applyFont="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 fillId="0" borderId="0"/>
    <xf numFmtId="0" fontId="101" fillId="0" borderId="0"/>
    <xf numFmtId="9" fontId="45" fillId="0" borderId="0" applyFont="0" applyFill="0" applyBorder="0" applyAlignment="0" applyProtection="0"/>
    <xf numFmtId="0" fontId="1" fillId="0" borderId="0"/>
    <xf numFmtId="164" fontId="8" fillId="0" borderId="0" applyFont="0" applyFill="0" applyBorder="0" applyAlignment="0" applyProtection="0"/>
    <xf numFmtId="3" fontId="102" fillId="0" borderId="0"/>
    <xf numFmtId="0" fontId="103" fillId="0" borderId="0" applyNumberFormat="0" applyBorder="0" applyAlignment="0"/>
    <xf numFmtId="0" fontId="8" fillId="67" borderId="46" applyNumberFormat="0" applyFont="0" applyAlignment="0" applyProtection="0"/>
    <xf numFmtId="0" fontId="8" fillId="67" borderId="46" applyNumberFormat="0" applyFont="0" applyAlignment="0" applyProtection="0"/>
    <xf numFmtId="0" fontId="60" fillId="0" borderId="48" applyNumberFormat="0" applyFill="0" applyAlignment="0" applyProtection="0"/>
    <xf numFmtId="0" fontId="53" fillId="63" borderId="47" applyNumberFormat="0" applyAlignment="0" applyProtection="0"/>
    <xf numFmtId="0" fontId="47" fillId="63" borderId="44" applyNumberFormat="0" applyAlignment="0" applyProtection="0"/>
    <xf numFmtId="0" fontId="53" fillId="63" borderId="47" applyNumberFormat="0" applyAlignment="0" applyProtection="0"/>
    <xf numFmtId="0" fontId="47" fillId="63" borderId="44" applyNumberFormat="0" applyAlignment="0" applyProtection="0"/>
    <xf numFmtId="0" fontId="47" fillId="63" borderId="44" applyNumberFormat="0" applyAlignment="0" applyProtection="0"/>
    <xf numFmtId="0" fontId="66" fillId="0" borderId="45">
      <alignment horizontal="left" vertical="center" wrapText="1" indent="2"/>
    </xf>
    <xf numFmtId="0" fontId="8" fillId="67" borderId="46" applyNumberFormat="0" applyFont="0" applyAlignment="0" applyProtection="0"/>
    <xf numFmtId="0" fontId="8" fillId="67" borderId="46" applyNumberFormat="0" applyFont="0" applyAlignment="0" applyProtection="0"/>
    <xf numFmtId="0" fontId="8" fillId="67" borderId="46" applyNumberFormat="0" applyFont="0" applyAlignment="0" applyProtection="0"/>
    <xf numFmtId="0" fontId="53" fillId="63" borderId="47" applyNumberFormat="0" applyAlignment="0" applyProtection="0"/>
    <xf numFmtId="0" fontId="47" fillId="63" borderId="44" applyNumberFormat="0" applyAlignment="0" applyProtection="0"/>
    <xf numFmtId="0" fontId="8" fillId="67" borderId="46" applyNumberFormat="0" applyFont="0" applyAlignment="0" applyProtection="0"/>
    <xf numFmtId="0" fontId="8" fillId="67" borderId="46" applyNumberFormat="0" applyFont="0" applyAlignment="0" applyProtection="0"/>
    <xf numFmtId="0" fontId="8" fillId="67" borderId="46" applyNumberFormat="0" applyFont="0" applyAlignment="0" applyProtection="0"/>
    <xf numFmtId="0" fontId="50" fillId="49" borderId="44" applyNumberFormat="0" applyAlignment="0" applyProtection="0"/>
    <xf numFmtId="0" fontId="66" fillId="0" borderId="45">
      <alignment horizontal="left" vertical="center" wrapText="1" indent="2"/>
    </xf>
    <xf numFmtId="0" fontId="60" fillId="0" borderId="48" applyNumberFormat="0" applyFill="0" applyAlignment="0" applyProtection="0"/>
    <xf numFmtId="0" fontId="47" fillId="63" borderId="44" applyNumberFormat="0" applyAlignment="0" applyProtection="0"/>
    <xf numFmtId="0" fontId="53" fillId="63" borderId="47" applyNumberFormat="0" applyAlignment="0" applyProtection="0"/>
    <xf numFmtId="0" fontId="60" fillId="0" borderId="48" applyNumberFormat="0" applyFill="0" applyAlignment="0" applyProtection="0"/>
    <xf numFmtId="0" fontId="8" fillId="67" borderId="46" applyNumberFormat="0" applyFont="0" applyAlignment="0" applyProtection="0"/>
    <xf numFmtId="0" fontId="53" fillId="63" borderId="47" applyNumberFormat="0" applyAlignment="0" applyProtection="0"/>
    <xf numFmtId="4" fontId="66" fillId="0" borderId="43" applyFill="0" applyBorder="0" applyProtection="0">
      <alignment horizontal="right" vertical="center"/>
    </xf>
    <xf numFmtId="0" fontId="8" fillId="67" borderId="46" applyNumberFormat="0" applyFont="0" applyAlignment="0" applyProtection="0"/>
    <xf numFmtId="0" fontId="8" fillId="67" borderId="46" applyNumberFormat="0" applyFont="0" applyAlignment="0" applyProtection="0"/>
    <xf numFmtId="0" fontId="1" fillId="5" borderId="0" applyNumberFormat="0" applyBorder="0" applyAlignment="0" applyProtection="0"/>
    <xf numFmtId="0" fontId="1" fillId="0" borderId="0"/>
    <xf numFmtId="0" fontId="1" fillId="0" borderId="0"/>
    <xf numFmtId="0" fontId="47" fillId="63" borderId="52" applyNumberFormat="0" applyAlignment="0" applyProtection="0"/>
    <xf numFmtId="0" fontId="66" fillId="0" borderId="53">
      <alignment horizontal="left" vertical="center" wrapText="1" indent="2"/>
    </xf>
    <xf numFmtId="0" fontId="50" fillId="49" borderId="52" applyNumberFormat="0" applyAlignment="0" applyProtection="0"/>
    <xf numFmtId="0" fontId="50" fillId="49" borderId="52" applyNumberFormat="0" applyAlignment="0" applyProtection="0"/>
    <xf numFmtId="4" fontId="66" fillId="0" borderId="51" applyFill="0" applyBorder="0" applyProtection="0">
      <alignment horizontal="right" vertical="center"/>
    </xf>
    <xf numFmtId="0" fontId="8" fillId="67" borderId="54" applyNumberFormat="0" applyFont="0" applyAlignment="0" applyProtection="0"/>
    <xf numFmtId="0" fontId="8" fillId="67" borderId="54" applyNumberFormat="0" applyFont="0" applyAlignment="0" applyProtection="0"/>
    <xf numFmtId="0" fontId="8" fillId="67" borderId="54" applyNumberFormat="0" applyFont="0" applyAlignment="0" applyProtection="0"/>
    <xf numFmtId="0" fontId="6" fillId="67" borderId="54" applyNumberFormat="0" applyFont="0" applyAlignment="0" applyProtection="0"/>
    <xf numFmtId="0" fontId="8" fillId="67" borderId="54" applyNumberFormat="0" applyFont="0" applyAlignment="0" applyProtection="0"/>
    <xf numFmtId="0" fontId="8" fillId="67" borderId="54" applyNumberFormat="0" applyFont="0" applyAlignment="0" applyProtection="0"/>
    <xf numFmtId="0" fontId="8" fillId="67" borderId="54" applyNumberFormat="0" applyFont="0" applyAlignment="0" applyProtection="0"/>
    <xf numFmtId="0" fontId="6" fillId="67" borderId="54" applyNumberFormat="0" applyFont="0" applyAlignment="0" applyProtection="0"/>
    <xf numFmtId="0" fontId="53" fillId="63" borderId="55" applyNumberFormat="0" applyAlignment="0" applyProtection="0"/>
    <xf numFmtId="0" fontId="53" fillId="63" borderId="55" applyNumberFormat="0" applyAlignment="0" applyProtection="0"/>
    <xf numFmtId="0" fontId="60" fillId="0" borderId="56" applyNumberFormat="0" applyFill="0" applyAlignment="0" applyProtection="0"/>
    <xf numFmtId="0" fontId="8" fillId="67" borderId="54" applyNumberFormat="0" applyFont="0" applyAlignment="0" applyProtection="0"/>
    <xf numFmtId="0" fontId="8" fillId="67" borderId="54" applyNumberFormat="0" applyFont="0" applyAlignment="0" applyProtection="0"/>
    <xf numFmtId="0" fontId="8" fillId="67" borderId="54" applyNumberFormat="0" applyFont="0" applyAlignment="0" applyProtection="0"/>
    <xf numFmtId="0" fontId="8" fillId="67" borderId="54" applyNumberFormat="0" applyFont="0" applyAlignment="0" applyProtection="0"/>
    <xf numFmtId="0" fontId="8" fillId="67" borderId="54" applyNumberFormat="0" applyFont="0" applyAlignment="0" applyProtection="0"/>
    <xf numFmtId="0" fontId="47" fillId="63" borderId="52" applyNumberFormat="0" applyAlignment="0" applyProtection="0"/>
    <xf numFmtId="0" fontId="8" fillId="67" borderId="54" applyNumberFormat="0" applyFont="0" applyAlignment="0" applyProtection="0"/>
    <xf numFmtId="0" fontId="60" fillId="0" borderId="56" applyNumberFormat="0" applyFill="0" applyAlignment="0" applyProtection="0"/>
    <xf numFmtId="0" fontId="47" fillId="63" borderId="52" applyNumberFormat="0" applyAlignment="0" applyProtection="0"/>
    <xf numFmtId="0" fontId="50" fillId="49" borderId="52" applyNumberFormat="0" applyAlignment="0" applyProtection="0"/>
    <xf numFmtId="0" fontId="8" fillId="67" borderId="54" applyNumberFormat="0" applyFont="0" applyAlignment="0" applyProtection="0"/>
    <xf numFmtId="0" fontId="53" fillId="63" borderId="55" applyNumberFormat="0" applyAlignment="0" applyProtection="0"/>
    <xf numFmtId="0" fontId="60" fillId="0" borderId="56" applyNumberFormat="0" applyFill="0" applyAlignment="0" applyProtection="0"/>
    <xf numFmtId="0" fontId="47" fillId="63" borderId="52" applyNumberFormat="0" applyAlignment="0" applyProtection="0"/>
    <xf numFmtId="0" fontId="66" fillId="0" borderId="53">
      <alignment horizontal="left" vertical="center" wrapText="1" indent="2"/>
    </xf>
    <xf numFmtId="0" fontId="8" fillId="67" borderId="54" applyNumberFormat="0" applyFont="0" applyAlignment="0" applyProtection="0"/>
    <xf numFmtId="0" fontId="8" fillId="67" borderId="54" applyNumberFormat="0" applyFont="0" applyAlignment="0" applyProtection="0"/>
    <xf numFmtId="0" fontId="8" fillId="67" borderId="54" applyNumberFormat="0" applyFont="0" applyAlignment="0" applyProtection="0"/>
    <xf numFmtId="0" fontId="8" fillId="67" borderId="54" applyNumberFormat="0" applyFont="0" applyAlignment="0" applyProtection="0"/>
    <xf numFmtId="0" fontId="53" fillId="63" borderId="55" applyNumberFormat="0" applyAlignment="0" applyProtection="0"/>
    <xf numFmtId="0" fontId="50" fillId="49" borderId="52" applyNumberFormat="0" applyAlignment="0" applyProtection="0"/>
    <xf numFmtId="0" fontId="50" fillId="49" borderId="52" applyNumberFormat="0" applyAlignment="0" applyProtection="0"/>
    <xf numFmtId="0" fontId="47" fillId="63" borderId="52" applyNumberFormat="0" applyAlignment="0" applyProtection="0"/>
    <xf numFmtId="0" fontId="50" fillId="49" borderId="52" applyNumberFormat="0" applyAlignment="0" applyProtection="0"/>
    <xf numFmtId="0" fontId="8" fillId="67" borderId="54" applyNumberFormat="0" applyFont="0" applyAlignment="0" applyProtection="0"/>
    <xf numFmtId="0" fontId="8" fillId="67" borderId="54" applyNumberFormat="0" applyFont="0" applyAlignment="0" applyProtection="0"/>
    <xf numFmtId="0" fontId="47" fillId="63" borderId="52" applyNumberFormat="0" applyAlignment="0" applyProtection="0"/>
    <xf numFmtId="0" fontId="60" fillId="0" borderId="56" applyNumberFormat="0" applyFill="0" applyAlignment="0" applyProtection="0"/>
    <xf numFmtId="0" fontId="50" fillId="49" borderId="52" applyNumberFormat="0" applyAlignment="0" applyProtection="0"/>
    <xf numFmtId="4" fontId="66" fillId="0" borderId="51" applyFill="0" applyBorder="0" applyProtection="0">
      <alignment horizontal="right" vertical="center"/>
    </xf>
    <xf numFmtId="0" fontId="60" fillId="0" borderId="56" applyNumberFormat="0" applyFill="0" applyAlignment="0" applyProtection="0"/>
    <xf numFmtId="0" fontId="8" fillId="67" borderId="54" applyNumberFormat="0" applyFont="0" applyAlignment="0" applyProtection="0"/>
    <xf numFmtId="0" fontId="6" fillId="67" borderId="54" applyNumberFormat="0" applyFont="0" applyAlignment="0" applyProtection="0"/>
    <xf numFmtId="0" fontId="8" fillId="67" borderId="54" applyNumberFormat="0" applyFont="0" applyAlignment="0" applyProtection="0"/>
    <xf numFmtId="0" fontId="6" fillId="67" borderId="54" applyNumberFormat="0" applyFont="0" applyAlignment="0" applyProtection="0"/>
    <xf numFmtId="0" fontId="8" fillId="67" borderId="54" applyNumberFormat="0" applyFont="0" applyAlignment="0" applyProtection="0"/>
    <xf numFmtId="0" fontId="8" fillId="67" borderId="54" applyNumberFormat="0" applyFont="0" applyAlignment="0" applyProtection="0"/>
    <xf numFmtId="0" fontId="8" fillId="67" borderId="54" applyNumberFormat="0" applyFont="0" applyAlignment="0" applyProtection="0"/>
    <xf numFmtId="0" fontId="6" fillId="67" borderId="54" applyNumberFormat="0" applyFont="0" applyAlignment="0" applyProtection="0"/>
    <xf numFmtId="0" fontId="8" fillId="67" borderId="54" applyNumberFormat="0" applyFont="0" applyAlignment="0" applyProtection="0"/>
    <xf numFmtId="0" fontId="8" fillId="67" borderId="54" applyNumberFormat="0" applyFont="0" applyAlignment="0" applyProtection="0"/>
    <xf numFmtId="0" fontId="8" fillId="67" borderId="54" applyNumberFormat="0" applyFont="0" applyAlignment="0" applyProtection="0"/>
    <xf numFmtId="0" fontId="6" fillId="67" borderId="54" applyNumberFormat="0" applyFont="0" applyAlignment="0" applyProtection="0"/>
    <xf numFmtId="0" fontId="6" fillId="67" borderId="54" applyNumberFormat="0" applyFont="0" applyAlignment="0" applyProtection="0"/>
    <xf numFmtId="0" fontId="60" fillId="0" borderId="56" applyNumberFormat="0" applyFill="0" applyAlignment="0" applyProtection="0"/>
    <xf numFmtId="0" fontId="8" fillId="67" borderId="54" applyNumberFormat="0" applyFont="0" applyAlignment="0" applyProtection="0"/>
    <xf numFmtId="0" fontId="8" fillId="67" borderId="54" applyNumberFormat="0" applyFont="0" applyAlignment="0" applyProtection="0"/>
    <xf numFmtId="0" fontId="6" fillId="67" borderId="54" applyNumberFormat="0" applyFont="0" applyAlignment="0" applyProtection="0"/>
    <xf numFmtId="0" fontId="8" fillId="67" borderId="54" applyNumberFormat="0" applyFont="0" applyAlignment="0" applyProtection="0"/>
    <xf numFmtId="0" fontId="8" fillId="67" borderId="54" applyNumberFormat="0" applyFont="0" applyAlignment="0" applyProtection="0"/>
    <xf numFmtId="0" fontId="60" fillId="0" borderId="56" applyNumberFormat="0" applyFill="0" applyAlignment="0" applyProtection="0"/>
    <xf numFmtId="4" fontId="66" fillId="0" borderId="51" applyFill="0" applyBorder="0" applyProtection="0">
      <alignment horizontal="right" vertical="center"/>
    </xf>
    <xf numFmtId="0" fontId="53" fillId="63" borderId="55" applyNumberFormat="0" applyAlignment="0" applyProtection="0"/>
    <xf numFmtId="0" fontId="53" fillId="63" borderId="55" applyNumberFormat="0" applyAlignment="0" applyProtection="0"/>
    <xf numFmtId="0" fontId="8" fillId="67" borderId="54" applyNumberFormat="0" applyFont="0" applyAlignment="0" applyProtection="0"/>
    <xf numFmtId="0" fontId="50" fillId="49" borderId="52" applyNumberFormat="0" applyAlignment="0" applyProtection="0"/>
    <xf numFmtId="0" fontId="50" fillId="49" borderId="52" applyNumberFormat="0" applyAlignment="0" applyProtection="0"/>
    <xf numFmtId="0" fontId="50" fillId="49" borderId="52" applyNumberFormat="0" applyAlignment="0" applyProtection="0"/>
    <xf numFmtId="0" fontId="8" fillId="67" borderId="54" applyNumberFormat="0" applyFont="0" applyAlignment="0" applyProtection="0"/>
    <xf numFmtId="0" fontId="8" fillId="67" borderId="54" applyNumberFormat="0" applyFont="0" applyAlignment="0" applyProtection="0"/>
    <xf numFmtId="0" fontId="66" fillId="0" borderId="53">
      <alignment horizontal="left" vertical="center" wrapText="1" indent="2"/>
    </xf>
    <xf numFmtId="0" fontId="60" fillId="0" borderId="56" applyNumberFormat="0" applyFill="0" applyAlignment="0" applyProtection="0"/>
    <xf numFmtId="0" fontId="60" fillId="0" borderId="56" applyNumberFormat="0" applyFill="0" applyAlignment="0" applyProtection="0"/>
    <xf numFmtId="0" fontId="47" fillId="63" borderId="52" applyNumberFormat="0" applyAlignment="0" applyProtection="0"/>
    <xf numFmtId="0" fontId="8" fillId="67" borderId="54" applyNumberFormat="0" applyFont="0" applyAlignment="0" applyProtection="0"/>
    <xf numFmtId="0" fontId="50" fillId="49" borderId="52" applyNumberFormat="0" applyAlignment="0" applyProtection="0"/>
    <xf numFmtId="0" fontId="8" fillId="67" borderId="54" applyNumberFormat="0" applyFont="0" applyAlignment="0" applyProtection="0"/>
    <xf numFmtId="0" fontId="8" fillId="67" borderId="54" applyNumberFormat="0" applyFont="0" applyAlignment="0" applyProtection="0"/>
    <xf numFmtId="0" fontId="8" fillId="67" borderId="54" applyNumberFormat="0" applyFont="0" applyAlignment="0" applyProtection="0"/>
    <xf numFmtId="0" fontId="8" fillId="67" borderId="54" applyNumberFormat="0" applyFont="0" applyAlignment="0" applyProtection="0"/>
    <xf numFmtId="0" fontId="8" fillId="67" borderId="54" applyNumberFormat="0" applyFont="0" applyAlignment="0" applyProtection="0"/>
    <xf numFmtId="0" fontId="8" fillId="67" borderId="54" applyNumberFormat="0" applyFont="0" applyAlignment="0" applyProtection="0"/>
    <xf numFmtId="0" fontId="8" fillId="67" borderId="54" applyNumberFormat="0" applyFont="0" applyAlignment="0" applyProtection="0"/>
    <xf numFmtId="0" fontId="6" fillId="67" borderId="54" applyNumberFormat="0" applyFont="0" applyAlignment="0" applyProtection="0"/>
    <xf numFmtId="0" fontId="6" fillId="67" borderId="54" applyNumberFormat="0" applyFont="0" applyAlignment="0" applyProtection="0"/>
    <xf numFmtId="0" fontId="53" fillId="63" borderId="55" applyNumberFormat="0" applyAlignment="0" applyProtection="0"/>
    <xf numFmtId="0" fontId="53" fillId="63" borderId="55" applyNumberFormat="0" applyAlignment="0" applyProtection="0"/>
    <xf numFmtId="0" fontId="8" fillId="67" borderId="54" applyNumberFormat="0" applyFont="0" applyAlignment="0" applyProtection="0"/>
    <xf numFmtId="0" fontId="8" fillId="67" borderId="54" applyNumberFormat="0" applyFont="0" applyAlignment="0" applyProtection="0"/>
    <xf numFmtId="0" fontId="8" fillId="67" borderId="54" applyNumberFormat="0" applyFont="0" applyAlignment="0" applyProtection="0"/>
    <xf numFmtId="0" fontId="8" fillId="67" borderId="54" applyNumberFormat="0" applyFont="0" applyAlignment="0" applyProtection="0"/>
    <xf numFmtId="0" fontId="8" fillId="67" borderId="54" applyNumberFormat="0" applyFont="0" applyAlignment="0" applyProtection="0"/>
    <xf numFmtId="0" fontId="8" fillId="67" borderId="54" applyNumberFormat="0" applyFont="0" applyAlignment="0" applyProtection="0"/>
    <xf numFmtId="0" fontId="6" fillId="67" borderId="54" applyNumberFormat="0" applyFont="0" applyAlignment="0" applyProtection="0"/>
    <xf numFmtId="0" fontId="8" fillId="67" borderId="54" applyNumberFormat="0" applyFont="0" applyAlignment="0" applyProtection="0"/>
    <xf numFmtId="0" fontId="6" fillId="67" borderId="54" applyNumberFormat="0" applyFont="0" applyAlignment="0" applyProtection="0"/>
    <xf numFmtId="0" fontId="8" fillId="67" borderId="54" applyNumberFormat="0" applyFont="0" applyAlignment="0" applyProtection="0"/>
    <xf numFmtId="0" fontId="50" fillId="49" borderId="52" applyNumberFormat="0" applyAlignment="0" applyProtection="0"/>
    <xf numFmtId="0" fontId="8" fillId="67" borderId="54" applyNumberFormat="0" applyFont="0" applyAlignment="0" applyProtection="0"/>
    <xf numFmtId="0" fontId="47" fillId="63" borderId="52" applyNumberFormat="0" applyAlignment="0" applyProtection="0"/>
    <xf numFmtId="0" fontId="47" fillId="63" borderId="52" applyNumberFormat="0" applyAlignment="0" applyProtection="0"/>
    <xf numFmtId="0" fontId="8" fillId="67" borderId="54" applyNumberFormat="0" applyFont="0" applyAlignment="0" applyProtection="0"/>
    <xf numFmtId="0" fontId="60" fillId="0" borderId="56" applyNumberFormat="0" applyFill="0" applyAlignment="0" applyProtection="0"/>
    <xf numFmtId="0" fontId="47" fillId="63" borderId="52" applyNumberFormat="0" applyAlignment="0" applyProtection="0"/>
    <xf numFmtId="0" fontId="50" fillId="49" borderId="52" applyNumberFormat="0" applyAlignment="0" applyProtection="0"/>
    <xf numFmtId="0" fontId="8" fillId="67" borderId="54" applyNumberFormat="0" applyFont="0" applyAlignment="0" applyProtection="0"/>
    <xf numFmtId="0" fontId="53" fillId="63" borderId="55" applyNumberFormat="0" applyAlignment="0" applyProtection="0"/>
    <xf numFmtId="0" fontId="60" fillId="0" borderId="56" applyNumberFormat="0" applyFill="0" applyAlignment="0" applyProtection="0"/>
    <xf numFmtId="4" fontId="66" fillId="0" borderId="51" applyFill="0" applyBorder="0" applyProtection="0">
      <alignment horizontal="right" vertical="center"/>
    </xf>
    <xf numFmtId="0" fontId="53" fillId="63" borderId="55" applyNumberFormat="0" applyAlignment="0" applyProtection="0"/>
    <xf numFmtId="0" fontId="47" fillId="63" borderId="52" applyNumberFormat="0" applyAlignment="0" applyProtection="0"/>
    <xf numFmtId="0" fontId="8" fillId="67" borderId="54" applyNumberFormat="0" applyFont="0" applyAlignment="0" applyProtection="0"/>
    <xf numFmtId="0" fontId="60" fillId="0" borderId="56" applyNumberFormat="0" applyFill="0" applyAlignment="0" applyProtection="0"/>
    <xf numFmtId="0" fontId="8" fillId="67" borderId="54" applyNumberFormat="0" applyFont="0" applyAlignment="0" applyProtection="0"/>
    <xf numFmtId="0" fontId="53" fillId="63" borderId="55" applyNumberFormat="0" applyAlignment="0" applyProtection="0"/>
    <xf numFmtId="0" fontId="8" fillId="67" borderId="54" applyNumberFormat="0" applyFont="0" applyAlignment="0" applyProtection="0"/>
    <xf numFmtId="0" fontId="50" fillId="49" borderId="52" applyNumberFormat="0" applyAlignment="0" applyProtection="0"/>
    <xf numFmtId="0" fontId="8" fillId="67" borderId="54" applyNumberFormat="0" applyFont="0" applyAlignment="0" applyProtection="0"/>
    <xf numFmtId="0" fontId="50" fillId="49" borderId="52" applyNumberFormat="0" applyAlignment="0" applyProtection="0"/>
    <xf numFmtId="0" fontId="60" fillId="0" borderId="56" applyNumberFormat="0" applyFill="0" applyAlignment="0" applyProtection="0"/>
    <xf numFmtId="0" fontId="8" fillId="67" borderId="54" applyNumberFormat="0" applyFont="0" applyAlignment="0" applyProtection="0"/>
    <xf numFmtId="0" fontId="8" fillId="67" borderId="54" applyNumberFormat="0" applyFont="0" applyAlignment="0" applyProtection="0"/>
    <xf numFmtId="0" fontId="50" fillId="49" borderId="52" applyNumberFormat="0" applyAlignment="0" applyProtection="0"/>
    <xf numFmtId="0" fontId="8" fillId="67" borderId="54" applyNumberFormat="0" applyFont="0" applyAlignment="0" applyProtection="0"/>
    <xf numFmtId="0" fontId="47" fillId="63" borderId="52" applyNumberFormat="0" applyAlignment="0" applyProtection="0"/>
    <xf numFmtId="0" fontId="53" fillId="63" borderId="55" applyNumberFormat="0" applyAlignment="0" applyProtection="0"/>
    <xf numFmtId="0" fontId="50" fillId="49" borderId="52" applyNumberFormat="0" applyAlignment="0" applyProtection="0"/>
    <xf numFmtId="4" fontId="66" fillId="0" borderId="51" applyFill="0" applyBorder="0" applyProtection="0">
      <alignment horizontal="right" vertical="center"/>
    </xf>
    <xf numFmtId="0" fontId="8" fillId="67" borderId="54" applyNumberFormat="0" applyFont="0" applyAlignment="0" applyProtection="0"/>
    <xf numFmtId="0" fontId="8" fillId="67" borderId="54" applyNumberFormat="0" applyFont="0" applyAlignment="0" applyProtection="0"/>
    <xf numFmtId="0" fontId="8" fillId="67" borderId="54" applyNumberFormat="0" applyFont="0" applyAlignment="0" applyProtection="0"/>
    <xf numFmtId="0" fontId="60" fillId="0" borderId="56" applyNumberFormat="0" applyFill="0" applyAlignment="0" applyProtection="0"/>
    <xf numFmtId="0" fontId="47" fillId="63" borderId="52" applyNumberFormat="0" applyAlignment="0" applyProtection="0"/>
    <xf numFmtId="0" fontId="8" fillId="67" borderId="54" applyNumberFormat="0" applyFont="0" applyAlignment="0" applyProtection="0"/>
    <xf numFmtId="0" fontId="53" fillId="63" borderId="55" applyNumberFormat="0" applyAlignment="0" applyProtection="0"/>
    <xf numFmtId="0" fontId="8" fillId="67" borderId="54" applyNumberFormat="0" applyFont="0" applyAlignment="0" applyProtection="0"/>
    <xf numFmtId="0" fontId="8" fillId="67" borderId="54" applyNumberFormat="0" applyFont="0" applyAlignment="0" applyProtection="0"/>
    <xf numFmtId="0" fontId="60" fillId="0" borderId="56" applyNumberFormat="0" applyFill="0" applyAlignment="0" applyProtection="0"/>
    <xf numFmtId="0" fontId="8" fillId="67" borderId="54" applyNumberFormat="0" applyFont="0" applyAlignment="0" applyProtection="0"/>
    <xf numFmtId="0" fontId="8" fillId="67" borderId="54" applyNumberFormat="0" applyFont="0" applyAlignment="0" applyProtection="0"/>
    <xf numFmtId="0" fontId="8" fillId="67" borderId="54" applyNumberFormat="0" applyFont="0" applyAlignment="0" applyProtection="0"/>
    <xf numFmtId="0" fontId="60" fillId="0" borderId="56" applyNumberFormat="0" applyFill="0" applyAlignment="0" applyProtection="0"/>
    <xf numFmtId="0" fontId="53" fillId="63" borderId="55" applyNumberFormat="0" applyAlignment="0" applyProtection="0"/>
    <xf numFmtId="0" fontId="47" fillId="63" borderId="52" applyNumberFormat="0" applyAlignment="0" applyProtection="0"/>
    <xf numFmtId="0" fontId="53" fillId="63" borderId="55" applyNumberFormat="0" applyAlignment="0" applyProtection="0"/>
    <xf numFmtId="0" fontId="47" fillId="63" borderId="52" applyNumberFormat="0" applyAlignment="0" applyProtection="0"/>
    <xf numFmtId="0" fontId="47" fillId="63" borderId="52" applyNumberFormat="0" applyAlignment="0" applyProtection="0"/>
    <xf numFmtId="0" fontId="66" fillId="0" borderId="53">
      <alignment horizontal="left" vertical="center" wrapText="1" indent="2"/>
    </xf>
    <xf numFmtId="0" fontId="8" fillId="67" borderId="54" applyNumberFormat="0" applyFont="0" applyAlignment="0" applyProtection="0"/>
    <xf numFmtId="0" fontId="8" fillId="67" borderId="54" applyNumberFormat="0" applyFont="0" applyAlignment="0" applyProtection="0"/>
    <xf numFmtId="0" fontId="8" fillId="67" borderId="54" applyNumberFormat="0" applyFont="0" applyAlignment="0" applyProtection="0"/>
    <xf numFmtId="0" fontId="53" fillId="63" borderId="55" applyNumberFormat="0" applyAlignment="0" applyProtection="0"/>
    <xf numFmtId="0" fontId="47" fillId="63" borderId="52" applyNumberFormat="0" applyAlignment="0" applyProtection="0"/>
    <xf numFmtId="0" fontId="8" fillId="67" borderId="54" applyNumberFormat="0" applyFont="0" applyAlignment="0" applyProtection="0"/>
    <xf numFmtId="0" fontId="8" fillId="67" borderId="54" applyNumberFormat="0" applyFont="0" applyAlignment="0" applyProtection="0"/>
    <xf numFmtId="0" fontId="8" fillId="67" borderId="54" applyNumberFormat="0" applyFont="0" applyAlignment="0" applyProtection="0"/>
    <xf numFmtId="0" fontId="50" fillId="49" borderId="52" applyNumberFormat="0" applyAlignment="0" applyProtection="0"/>
    <xf numFmtId="0" fontId="66" fillId="0" borderId="53">
      <alignment horizontal="left" vertical="center" wrapText="1" indent="2"/>
    </xf>
    <xf numFmtId="0" fontId="60" fillId="0" borderId="56" applyNumberFormat="0" applyFill="0" applyAlignment="0" applyProtection="0"/>
    <xf numFmtId="0" fontId="47" fillId="63" borderId="52" applyNumberFormat="0" applyAlignment="0" applyProtection="0"/>
    <xf numFmtId="0" fontId="53" fillId="63" borderId="55" applyNumberFormat="0" applyAlignment="0" applyProtection="0"/>
    <xf numFmtId="0" fontId="60" fillId="0" borderId="56" applyNumberFormat="0" applyFill="0" applyAlignment="0" applyProtection="0"/>
    <xf numFmtId="0" fontId="8" fillId="67" borderId="54" applyNumberFormat="0" applyFont="0" applyAlignment="0" applyProtection="0"/>
    <xf numFmtId="0" fontId="53" fillId="63" borderId="55" applyNumberFormat="0" applyAlignment="0" applyProtection="0"/>
    <xf numFmtId="4" fontId="66" fillId="0" borderId="51" applyFill="0" applyBorder="0" applyProtection="0">
      <alignment horizontal="right" vertical="center"/>
    </xf>
    <xf numFmtId="0" fontId="8" fillId="67" borderId="54" applyNumberFormat="0" applyFont="0" applyAlignment="0" applyProtection="0"/>
    <xf numFmtId="0" fontId="8" fillId="67" borderId="54" applyNumberFormat="0" applyFont="0" applyAlignment="0" applyProtection="0"/>
    <xf numFmtId="0" fontId="104" fillId="0" borderId="0"/>
  </cellStyleXfs>
  <cellXfs count="269">
    <xf numFmtId="0" fontId="0" fillId="0" borderId="0" xfId="0"/>
    <xf numFmtId="0" fontId="7" fillId="0" borderId="0" xfId="3" applyFont="1"/>
    <xf numFmtId="165" fontId="7" fillId="0" borderId="0" xfId="3" applyNumberFormat="1" applyFont="1" applyFill="1" applyBorder="1"/>
    <xf numFmtId="0" fontId="6" fillId="0" borderId="0" xfId="3"/>
    <xf numFmtId="14" fontId="8" fillId="0" borderId="0" xfId="3" applyNumberFormat="1" applyFont="1" applyAlignment="1">
      <alignment horizontal="left"/>
    </xf>
    <xf numFmtId="165" fontId="8" fillId="0" borderId="0" xfId="3" applyNumberFormat="1" applyFont="1" applyFill="1" applyBorder="1" applyAlignment="1">
      <alignment horizontal="left"/>
    </xf>
    <xf numFmtId="165" fontId="8" fillId="0" borderId="0" xfId="3" applyNumberFormat="1" applyFont="1" applyFill="1" applyBorder="1"/>
    <xf numFmtId="0" fontId="8" fillId="0" borderId="0" xfId="3" applyFont="1" applyAlignment="1">
      <alignment horizontal="left"/>
    </xf>
    <xf numFmtId="14" fontId="6" fillId="0" borderId="0" xfId="3" applyNumberFormat="1" applyFont="1" applyAlignment="1">
      <alignment horizontal="left"/>
    </xf>
    <xf numFmtId="165" fontId="6" fillId="0" borderId="0" xfId="3" applyNumberFormat="1" applyFont="1" applyFill="1" applyBorder="1" applyAlignment="1">
      <alignment horizontal="left"/>
    </xf>
    <xf numFmtId="0" fontId="6" fillId="0" borderId="0" xfId="3" applyFont="1" applyAlignment="1">
      <alignment horizontal="left"/>
    </xf>
    <xf numFmtId="165" fontId="6" fillId="0" borderId="0" xfId="3" applyNumberFormat="1" applyFill="1" applyBorder="1" applyAlignment="1">
      <alignment horizontal="left"/>
    </xf>
    <xf numFmtId="0" fontId="8" fillId="0" borderId="0" xfId="3" applyFont="1" applyFill="1" applyBorder="1" applyAlignment="1">
      <alignment horizontal="left"/>
    </xf>
    <xf numFmtId="14" fontId="6" fillId="0" borderId="0" xfId="3" applyNumberFormat="1" applyFill="1" applyAlignment="1">
      <alignment horizontal="left"/>
    </xf>
    <xf numFmtId="0" fontId="8" fillId="0" borderId="0" xfId="3" applyFont="1"/>
    <xf numFmtId="0" fontId="9" fillId="0" borderId="0" xfId="4" applyFont="1"/>
    <xf numFmtId="0" fontId="1" fillId="0" borderId="0" xfId="4"/>
    <xf numFmtId="0" fontId="5" fillId="0" borderId="0" xfId="4" applyFont="1"/>
    <xf numFmtId="0" fontId="1" fillId="0" borderId="0" xfId="4" applyFont="1"/>
    <xf numFmtId="0" fontId="5" fillId="0" borderId="3" xfId="4" applyFont="1" applyBorder="1"/>
    <xf numFmtId="0" fontId="5" fillId="6" borderId="0" xfId="4" applyFont="1" applyFill="1"/>
    <xf numFmtId="0" fontId="8" fillId="0" borderId="0" xfId="14"/>
    <xf numFmtId="0" fontId="8" fillId="0" borderId="0" xfId="14" applyAlignment="1">
      <alignment horizontal="left"/>
    </xf>
    <xf numFmtId="0" fontId="8" fillId="0" borderId="0" xfId="14" applyAlignment="1">
      <alignment horizontal="center"/>
    </xf>
    <xf numFmtId="0" fontId="13" fillId="9" borderId="4" xfId="14" applyFont="1" applyFill="1" applyBorder="1" applyAlignment="1">
      <alignment horizontal="left" vertical="center" wrapText="1"/>
    </xf>
    <xf numFmtId="0" fontId="1" fillId="0" borderId="0" xfId="15"/>
    <xf numFmtId="2" fontId="1" fillId="0" borderId="0" xfId="15" applyNumberFormat="1"/>
    <xf numFmtId="166" fontId="1" fillId="0" borderId="5" xfId="17" applyFont="1" applyFill="1" applyBorder="1"/>
    <xf numFmtId="0" fontId="1" fillId="0" borderId="7" xfId="16" applyBorder="1"/>
    <xf numFmtId="0" fontId="5" fillId="0" borderId="12" xfId="18" applyFont="1" applyBorder="1"/>
    <xf numFmtId="0" fontId="1" fillId="0" borderId="5" xfId="16" applyBorder="1"/>
    <xf numFmtId="0" fontId="5" fillId="0" borderId="6" xfId="18" applyFont="1" applyBorder="1"/>
    <xf numFmtId="0" fontId="1" fillId="0" borderId="0" xfId="20"/>
    <xf numFmtId="0" fontId="5" fillId="0" borderId="0" xfId="20" applyFont="1"/>
    <xf numFmtId="0" fontId="23" fillId="0" borderId="0" xfId="21" applyFont="1"/>
    <xf numFmtId="0" fontId="24" fillId="15" borderId="0" xfId="21" applyFont="1" applyFill="1"/>
    <xf numFmtId="0" fontId="23" fillId="0" borderId="0" xfId="21" applyFont="1" applyAlignment="1">
      <alignment horizontal="right"/>
    </xf>
    <xf numFmtId="0" fontId="21" fillId="74" borderId="9" xfId="21" applyFont="1" applyFill="1" applyBorder="1" applyAlignment="1">
      <alignment horizontal="left" wrapText="1"/>
    </xf>
    <xf numFmtId="0" fontId="21" fillId="74" borderId="9" xfId="21" applyFont="1" applyFill="1" applyBorder="1" applyAlignment="1">
      <alignment horizontal="right" wrapText="1"/>
    </xf>
    <xf numFmtId="0" fontId="23" fillId="7" borderId="0" xfId="21" applyFont="1" applyFill="1"/>
    <xf numFmtId="0" fontId="81" fillId="0" borderId="0" xfId="21" applyFont="1" applyAlignment="1">
      <alignment horizontal="right"/>
    </xf>
    <xf numFmtId="0" fontId="81" fillId="74" borderId="9" xfId="21" applyFont="1" applyFill="1" applyBorder="1" applyAlignment="1">
      <alignment horizontal="right" wrapText="1"/>
    </xf>
    <xf numFmtId="0" fontId="21" fillId="8" borderId="0" xfId="21" applyFont="1" applyFill="1" applyAlignment="1">
      <alignment horizontal="right" vertical="center" wrapText="1"/>
    </xf>
    <xf numFmtId="0" fontId="12" fillId="75" borderId="0" xfId="21" applyFont="1" applyFill="1"/>
    <xf numFmtId="0" fontId="0" fillId="0" borderId="0" xfId="4" applyFont="1"/>
    <xf numFmtId="14" fontId="8" fillId="0" borderId="0" xfId="3" applyNumberFormat="1" applyFont="1"/>
    <xf numFmtId="0" fontId="6" fillId="0" borderId="0" xfId="3"/>
    <xf numFmtId="165" fontId="8" fillId="0" borderId="0" xfId="3" applyNumberFormat="1" applyFont="1" applyFill="1" applyBorder="1"/>
    <xf numFmtId="0" fontId="104" fillId="0" borderId="0" xfId="16164"/>
    <xf numFmtId="0" fontId="11" fillId="0" borderId="0" xfId="16164" applyFont="1"/>
    <xf numFmtId="165" fontId="104" fillId="7" borderId="0" xfId="16164" applyNumberFormat="1" applyFill="1"/>
    <xf numFmtId="165" fontId="11" fillId="0" borderId="0" xfId="16164" applyNumberFormat="1" applyFont="1"/>
    <xf numFmtId="165" fontId="104" fillId="0" borderId="0" xfId="16164" applyNumberFormat="1"/>
    <xf numFmtId="165" fontId="12" fillId="8" borderId="49" xfId="16164" applyNumberFormat="1" applyFont="1" applyFill="1" applyBorder="1" applyAlignment="1">
      <alignment horizontal="left" vertical="center" wrapText="1"/>
    </xf>
    <xf numFmtId="165" fontId="13" fillId="9" borderId="50" xfId="16164" applyNumberFormat="1" applyFont="1" applyFill="1" applyBorder="1" applyAlignment="1">
      <alignment horizontal="left" vertical="center" wrapText="1"/>
    </xf>
    <xf numFmtId="165" fontId="13" fillId="9" borderId="50" xfId="16164" quotePrefix="1" applyNumberFormat="1" applyFont="1" applyFill="1" applyBorder="1" applyAlignment="1">
      <alignment horizontal="left" vertical="center" wrapText="1"/>
    </xf>
    <xf numFmtId="0" fontId="14" fillId="0" borderId="0" xfId="16164" applyFont="1"/>
    <xf numFmtId="165" fontId="8" fillId="0" borderId="0" xfId="16164" applyNumberFormat="1" applyFont="1" applyAlignment="1">
      <alignment horizontal="left"/>
    </xf>
    <xf numFmtId="165" fontId="11" fillId="0" borderId="0" xfId="16164" applyNumberFormat="1" applyFont="1" applyAlignment="1">
      <alignment horizontal="left" wrapText="1"/>
    </xf>
    <xf numFmtId="165" fontId="8" fillId="0" borderId="49" xfId="16164" applyNumberFormat="1" applyFont="1" applyBorder="1" applyAlignment="1">
      <alignment horizontal="left"/>
    </xf>
    <xf numFmtId="165" fontId="11" fillId="0" borderId="49" xfId="16164" applyNumberFormat="1" applyFont="1" applyBorder="1" applyAlignment="1">
      <alignment horizontal="left" wrapText="1"/>
    </xf>
    <xf numFmtId="165" fontId="104" fillId="0" borderId="49" xfId="16164" applyNumberFormat="1" applyBorder="1"/>
    <xf numFmtId="165" fontId="8" fillId="0" borderId="49" xfId="16164" applyNumberFormat="1" applyFont="1" applyBorder="1"/>
    <xf numFmtId="165" fontId="8" fillId="0" borderId="0" xfId="16164" applyNumberFormat="1" applyFont="1"/>
    <xf numFmtId="0" fontId="15" fillId="0" borderId="0" xfId="16164" applyFont="1"/>
    <xf numFmtId="0" fontId="104" fillId="0" borderId="50" xfId="16164" applyBorder="1"/>
    <xf numFmtId="0" fontId="8" fillId="0" borderId="0" xfId="16164" applyFont="1"/>
    <xf numFmtId="165" fontId="104" fillId="0" borderId="50" xfId="16164" applyNumberFormat="1" applyBorder="1"/>
    <xf numFmtId="165" fontId="8" fillId="0" borderId="50" xfId="16164" applyNumberFormat="1" applyFont="1" applyBorder="1"/>
    <xf numFmtId="165" fontId="104" fillId="0" borderId="11" xfId="16164" applyNumberFormat="1" applyBorder="1"/>
    <xf numFmtId="165" fontId="8" fillId="0" borderId="11" xfId="16164" applyNumberFormat="1" applyFont="1" applyBorder="1"/>
    <xf numFmtId="165" fontId="1" fillId="0" borderId="50" xfId="5682" applyNumberFormat="1" applyBorder="1"/>
    <xf numFmtId="0" fontId="104" fillId="0" borderId="11" xfId="16164" applyBorder="1"/>
    <xf numFmtId="165" fontId="105" fillId="0" borderId="0" xfId="16164" applyNumberFormat="1" applyFont="1"/>
    <xf numFmtId="0" fontId="8" fillId="0" borderId="50" xfId="16164" applyFont="1" applyBorder="1"/>
    <xf numFmtId="165" fontId="13" fillId="9" borderId="4" xfId="16164" quotePrefix="1" applyNumberFormat="1" applyFont="1" applyFill="1" applyBorder="1" applyAlignment="1">
      <alignment horizontal="left" vertical="center" wrapText="1"/>
    </xf>
    <xf numFmtId="165" fontId="104" fillId="0" borderId="0" xfId="16164" applyNumberFormat="1" applyAlignment="1">
      <alignment wrapText="1"/>
    </xf>
    <xf numFmtId="165" fontId="104" fillId="0" borderId="50" xfId="16164" applyNumberFormat="1" applyBorder="1" applyAlignment="1">
      <alignment wrapText="1"/>
    </xf>
    <xf numFmtId="0" fontId="11" fillId="0" borderId="0" xfId="16164" applyFont="1" applyAlignment="1">
      <alignment horizontal="left"/>
    </xf>
    <xf numFmtId="0" fontId="104" fillId="0" borderId="0" xfId="16164" applyAlignment="1">
      <alignment horizontal="center"/>
    </xf>
    <xf numFmtId="1" fontId="8" fillId="0" borderId="0" xfId="16164" applyNumberFormat="1" applyFont="1" applyAlignment="1">
      <alignment horizontal="center"/>
    </xf>
    <xf numFmtId="1" fontId="14" fillId="0" borderId="0" xfId="16164" applyNumberFormat="1" applyFont="1" applyAlignment="1">
      <alignment horizontal="center"/>
    </xf>
    <xf numFmtId="0" fontId="104" fillId="0" borderId="0" xfId="16164" applyAlignment="1">
      <alignment horizontal="left"/>
    </xf>
    <xf numFmtId="0" fontId="8" fillId="7" borderId="0" xfId="16164" applyFont="1" applyFill="1"/>
    <xf numFmtId="0" fontId="12" fillId="8" borderId="49" xfId="16164" applyFont="1" applyFill="1" applyBorder="1" applyAlignment="1">
      <alignment horizontal="left" vertical="center" wrapText="1"/>
    </xf>
    <xf numFmtId="0" fontId="12" fillId="10" borderId="49" xfId="16164" applyFont="1" applyFill="1" applyBorder="1" applyAlignment="1">
      <alignment horizontal="left" vertical="center" wrapText="1"/>
    </xf>
    <xf numFmtId="0" fontId="12" fillId="13" borderId="49" xfId="16164" applyFont="1" applyFill="1" applyBorder="1" applyAlignment="1">
      <alignment horizontal="left" vertical="center" wrapText="1"/>
    </xf>
    <xf numFmtId="0" fontId="12" fillId="77" borderId="11" xfId="16164" applyFont="1" applyFill="1" applyBorder="1" applyAlignment="1">
      <alignment horizontal="left" vertical="center" wrapText="1"/>
    </xf>
    <xf numFmtId="0" fontId="13" fillId="9" borderId="4" xfId="16164" applyFont="1" applyFill="1" applyBorder="1" applyAlignment="1">
      <alignment horizontal="left" vertical="center" wrapText="1"/>
    </xf>
    <xf numFmtId="0" fontId="13" fillId="9" borderId="49" xfId="16164" applyFont="1" applyFill="1" applyBorder="1" applyAlignment="1">
      <alignment horizontal="left" vertical="center" wrapText="1"/>
    </xf>
    <xf numFmtId="0" fontId="17" fillId="9" borderId="49" xfId="16164" applyFont="1" applyFill="1" applyBorder="1" applyAlignment="1">
      <alignment horizontal="left" vertical="center" wrapText="1"/>
    </xf>
    <xf numFmtId="0" fontId="17" fillId="78" borderId="4" xfId="16164" applyFont="1" applyFill="1" applyBorder="1" applyAlignment="1">
      <alignment horizontal="left" vertical="center" wrapText="1"/>
    </xf>
    <xf numFmtId="0" fontId="8" fillId="0" borderId="0" xfId="16164" applyFont="1" applyAlignment="1">
      <alignment horizontal="left"/>
    </xf>
    <xf numFmtId="0" fontId="8" fillId="0" borderId="0" xfId="16164" applyFont="1" applyAlignment="1">
      <alignment horizontal="center" vertical="center"/>
    </xf>
    <xf numFmtId="0" fontId="8" fillId="10" borderId="0" xfId="16164" applyFont="1" applyFill="1"/>
    <xf numFmtId="1" fontId="106" fillId="0" borderId="0" xfId="8" applyNumberFormat="1" applyFont="1" applyFill="1" applyBorder="1" applyAlignment="1">
      <alignment horizontal="center"/>
    </xf>
    <xf numFmtId="0" fontId="8" fillId="0" borderId="50" xfId="16164" applyFont="1" applyBorder="1" applyAlignment="1">
      <alignment horizontal="left"/>
    </xf>
    <xf numFmtId="0" fontId="8" fillId="0" borderId="50" xfId="16164" applyFont="1" applyBorder="1" applyAlignment="1">
      <alignment horizontal="center" vertical="center"/>
    </xf>
    <xf numFmtId="1" fontId="106" fillId="0" borderId="50" xfId="8" applyNumberFormat="1" applyFont="1" applyFill="1" applyBorder="1" applyAlignment="1">
      <alignment horizontal="center"/>
    </xf>
    <xf numFmtId="1" fontId="104" fillId="0" borderId="0" xfId="16164" applyNumberFormat="1"/>
    <xf numFmtId="0" fontId="29" fillId="0" borderId="0" xfId="16164" applyFont="1" applyAlignment="1">
      <alignment horizontal="center"/>
    </xf>
    <xf numFmtId="0" fontId="12" fillId="0" borderId="49" xfId="16164" applyFont="1" applyBorder="1" applyAlignment="1">
      <alignment horizontal="left" vertical="center" wrapText="1"/>
    </xf>
    <xf numFmtId="0" fontId="8" fillId="71" borderId="0" xfId="16164" applyFont="1" applyFill="1" applyAlignment="1">
      <alignment horizontal="center" vertical="center"/>
    </xf>
    <xf numFmtId="167" fontId="8" fillId="0" borderId="0" xfId="16164" applyNumberFormat="1" applyFont="1" applyAlignment="1">
      <alignment horizontal="left"/>
    </xf>
    <xf numFmtId="167" fontId="8" fillId="71" borderId="0" xfId="16164" applyNumberFormat="1" applyFont="1" applyFill="1" applyAlignment="1">
      <alignment horizontal="left"/>
    </xf>
    <xf numFmtId="168" fontId="104" fillId="0" borderId="0" xfId="16164" applyNumberFormat="1"/>
    <xf numFmtId="169" fontId="8" fillId="0" borderId="0" xfId="16164" applyNumberFormat="1" applyFont="1" applyAlignment="1">
      <alignment horizontal="left"/>
    </xf>
    <xf numFmtId="0" fontId="11" fillId="0" borderId="23" xfId="16164" applyFont="1" applyBorder="1" applyAlignment="1">
      <alignment horizontal="left"/>
    </xf>
    <xf numFmtId="0" fontId="11" fillId="0" borderId="24" xfId="16164" applyFont="1" applyBorder="1" applyAlignment="1">
      <alignment horizontal="left"/>
    </xf>
    <xf numFmtId="0" fontId="11" fillId="0" borderId="25" xfId="16164" applyFont="1" applyBorder="1" applyAlignment="1">
      <alignment horizontal="left"/>
    </xf>
    <xf numFmtId="0" fontId="104" fillId="0" borderId="6" xfId="16164" applyBorder="1"/>
    <xf numFmtId="0" fontId="104" fillId="0" borderId="7" xfId="16164" applyBorder="1"/>
    <xf numFmtId="0" fontId="104" fillId="10" borderId="0" xfId="16164" applyFill="1"/>
    <xf numFmtId="0" fontId="104" fillId="0" borderId="0" xfId="16164" quotePrefix="1"/>
    <xf numFmtId="2" fontId="104" fillId="0" borderId="0" xfId="16164" applyNumberFormat="1"/>
    <xf numFmtId="14" fontId="104" fillId="0" borderId="0" xfId="16164" applyNumberFormat="1"/>
    <xf numFmtId="0" fontId="8" fillId="0" borderId="6" xfId="16164" applyFont="1" applyBorder="1"/>
    <xf numFmtId="9" fontId="0" fillId="0" borderId="0" xfId="9" applyFont="1" applyBorder="1"/>
    <xf numFmtId="9" fontId="8" fillId="12" borderId="0" xfId="9" applyFont="1" applyFill="1" applyBorder="1"/>
    <xf numFmtId="0" fontId="104" fillId="0" borderId="8" xfId="16164" applyBorder="1"/>
    <xf numFmtId="0" fontId="8" fillId="0" borderId="9" xfId="16164" applyFont="1" applyBorder="1"/>
    <xf numFmtId="9" fontId="0" fillId="0" borderId="9" xfId="9" applyFont="1" applyBorder="1"/>
    <xf numFmtId="0" fontId="104" fillId="0" borderId="9" xfId="16164" applyBorder="1"/>
    <xf numFmtId="0" fontId="104" fillId="0" borderId="10" xfId="16164" applyBorder="1"/>
    <xf numFmtId="9" fontId="8" fillId="0" borderId="0" xfId="9"/>
    <xf numFmtId="2" fontId="8" fillId="0" borderId="0" xfId="16164" applyNumberFormat="1" applyFont="1"/>
    <xf numFmtId="0" fontId="2" fillId="0" borderId="1" xfId="1"/>
    <xf numFmtId="0" fontId="8" fillId="0" borderId="6" xfId="16164" applyFont="1" applyBorder="1" applyAlignment="1">
      <alignment horizontal="left"/>
    </xf>
    <xf numFmtId="170" fontId="104" fillId="0" borderId="0" xfId="16164" applyNumberFormat="1"/>
    <xf numFmtId="0" fontId="8" fillId="0" borderId="8" xfId="16164" applyFont="1" applyBorder="1" applyAlignment="1">
      <alignment horizontal="left"/>
    </xf>
    <xf numFmtId="170" fontId="104" fillId="0" borderId="9" xfId="16164" applyNumberFormat="1" applyBorder="1"/>
    <xf numFmtId="0" fontId="104" fillId="44" borderId="0" xfId="16164" applyFill="1"/>
    <xf numFmtId="0" fontId="5" fillId="68" borderId="0" xfId="11" applyFont="1" applyFill="1"/>
    <xf numFmtId="167" fontId="1" fillId="68" borderId="0" xfId="12" applyNumberFormat="1" applyFont="1" applyFill="1" applyBorder="1"/>
    <xf numFmtId="0" fontId="5" fillId="68" borderId="11" xfId="11" applyFont="1" applyFill="1" applyBorder="1"/>
    <xf numFmtId="0" fontId="1" fillId="68" borderId="11" xfId="11" applyFill="1" applyBorder="1"/>
    <xf numFmtId="167" fontId="1" fillId="68" borderId="11" xfId="12" applyNumberFormat="1" applyFont="1" applyFill="1" applyBorder="1"/>
    <xf numFmtId="167" fontId="30" fillId="68" borderId="11" xfId="12" applyNumberFormat="1" applyFont="1" applyFill="1" applyBorder="1"/>
    <xf numFmtId="167" fontId="31" fillId="68" borderId="11" xfId="12" applyNumberFormat="1" applyFont="1" applyFill="1" applyBorder="1"/>
    <xf numFmtId="0" fontId="1" fillId="68" borderId="0" xfId="11" applyFill="1"/>
    <xf numFmtId="167" fontId="30" fillId="68" borderId="0" xfId="12" applyNumberFormat="1" applyFont="1" applyFill="1" applyBorder="1"/>
    <xf numFmtId="167" fontId="31" fillId="68" borderId="49" xfId="12" applyNumberFormat="1" applyFont="1" applyFill="1" applyBorder="1"/>
    <xf numFmtId="0" fontId="32" fillId="0" borderId="0" xfId="16164" applyFont="1"/>
    <xf numFmtId="167" fontId="31" fillId="68" borderId="0" xfId="12" applyNumberFormat="1" applyFont="1" applyFill="1" applyBorder="1"/>
    <xf numFmtId="0" fontId="5" fillId="68" borderId="3" xfId="11" applyFont="1" applyFill="1" applyBorder="1"/>
    <xf numFmtId="0" fontId="1" fillId="68" borderId="3" xfId="11" applyFill="1" applyBorder="1"/>
    <xf numFmtId="167" fontId="1" fillId="68" borderId="3" xfId="12" applyNumberFormat="1" applyFont="1" applyFill="1" applyBorder="1"/>
    <xf numFmtId="167" fontId="30" fillId="68" borderId="3" xfId="12" applyNumberFormat="1" applyFont="1" applyFill="1" applyBorder="1"/>
    <xf numFmtId="167" fontId="31" fillId="68" borderId="3" xfId="12" applyNumberFormat="1" applyFont="1" applyFill="1" applyBorder="1"/>
    <xf numFmtId="0" fontId="8" fillId="44" borderId="0" xfId="16164" applyFont="1" applyFill="1"/>
    <xf numFmtId="0" fontId="26" fillId="0" borderId="14" xfId="22"/>
    <xf numFmtId="0" fontId="27" fillId="0" borderId="0" xfId="23"/>
    <xf numFmtId="0" fontId="10" fillId="0" borderId="0" xfId="23" applyFont="1" applyAlignment="1">
      <alignment horizontal="center"/>
    </xf>
    <xf numFmtId="0" fontId="27" fillId="0" borderId="0" xfId="23" applyAlignment="1">
      <alignment horizontal="center"/>
    </xf>
    <xf numFmtId="0" fontId="28" fillId="3" borderId="15" xfId="24" applyAlignment="1">
      <alignment horizontal="center"/>
    </xf>
    <xf numFmtId="168" fontId="104" fillId="0" borderId="0" xfId="16164" applyNumberFormat="1" applyAlignment="1">
      <alignment horizontal="center"/>
    </xf>
    <xf numFmtId="168" fontId="4" fillId="3" borderId="2" xfId="13" applyNumberFormat="1" applyAlignment="1">
      <alignment horizontal="center"/>
    </xf>
    <xf numFmtId="168" fontId="33" fillId="3" borderId="2" xfId="13" applyNumberFormat="1" applyFont="1" applyAlignment="1">
      <alignment horizontal="center"/>
    </xf>
    <xf numFmtId="0" fontId="34" fillId="79" borderId="0" xfId="16164" applyFont="1" applyFill="1" applyAlignment="1">
      <alignment horizontal="left"/>
    </xf>
    <xf numFmtId="0" fontId="34" fillId="79" borderId="0" xfId="16164" applyFont="1" applyFill="1" applyAlignment="1">
      <alignment horizontal="center"/>
    </xf>
    <xf numFmtId="0" fontId="35" fillId="75" borderId="51" xfId="16164" applyFont="1" applyFill="1" applyBorder="1" applyAlignment="1">
      <alignment horizontal="center" wrapText="1"/>
    </xf>
    <xf numFmtId="0" fontId="35" fillId="75" borderId="51" xfId="16164" applyFont="1" applyFill="1" applyBorder="1" applyAlignment="1">
      <alignment horizontal="center" vertical="top"/>
    </xf>
    <xf numFmtId="0" fontId="35" fillId="75" borderId="51" xfId="16164" applyFont="1" applyFill="1" applyBorder="1" applyAlignment="1">
      <alignment horizontal="center" vertical="top" wrapText="1"/>
    </xf>
    <xf numFmtId="0" fontId="36" fillId="0" borderId="51" xfId="16164" applyFont="1" applyBorder="1" applyAlignment="1">
      <alignment horizontal="left"/>
    </xf>
    <xf numFmtId="168" fontId="36" fillId="0" borderId="51" xfId="16164" applyNumberFormat="1" applyFont="1" applyBorder="1" applyAlignment="1">
      <alignment horizontal="center"/>
    </xf>
    <xf numFmtId="0" fontId="23" fillId="0" borderId="0" xfId="16164" applyFont="1" applyAlignment="1">
      <alignment horizontal="left"/>
    </xf>
    <xf numFmtId="0" fontId="107" fillId="0" borderId="0" xfId="16164" applyFont="1"/>
    <xf numFmtId="0" fontId="35" fillId="75" borderId="51" xfId="16164" applyFont="1" applyFill="1" applyBorder="1" applyAlignment="1">
      <alignment vertical="top" wrapText="1"/>
    </xf>
    <xf numFmtId="0" fontId="35" fillId="75" borderId="20" xfId="16164" applyFont="1" applyFill="1" applyBorder="1" applyAlignment="1">
      <alignment horizontal="center" vertical="top"/>
    </xf>
    <xf numFmtId="0" fontId="35" fillId="75" borderId="11" xfId="16164" applyFont="1" applyFill="1" applyBorder="1" applyAlignment="1">
      <alignment horizontal="center" vertical="top"/>
    </xf>
    <xf numFmtId="0" fontId="35" fillId="75" borderId="21" xfId="16164" applyFont="1" applyFill="1" applyBorder="1" applyAlignment="1">
      <alignment horizontal="center" vertical="top"/>
    </xf>
    <xf numFmtId="0" fontId="108" fillId="80" borderId="51" xfId="16164" applyFont="1" applyFill="1" applyBorder="1" applyAlignment="1">
      <alignment horizontal="center" vertical="top"/>
    </xf>
    <xf numFmtId="2" fontId="36" fillId="0" borderId="51" xfId="16164" applyNumberFormat="1" applyFont="1" applyBorder="1" applyAlignment="1">
      <alignment horizontal="center"/>
    </xf>
    <xf numFmtId="168" fontId="109" fillId="0" borderId="59" xfId="16164" applyNumberFormat="1" applyFont="1" applyBorder="1" applyAlignment="1">
      <alignment horizontal="center"/>
    </xf>
    <xf numFmtId="168" fontId="109" fillId="0" borderId="51" xfId="16164" applyNumberFormat="1" applyFont="1" applyBorder="1" applyAlignment="1">
      <alignment horizontal="center"/>
    </xf>
    <xf numFmtId="168" fontId="109" fillId="0" borderId="60" xfId="16164" applyNumberFormat="1" applyFont="1" applyBorder="1" applyAlignment="1">
      <alignment horizontal="center"/>
    </xf>
    <xf numFmtId="0" fontId="8" fillId="7" borderId="0" xfId="14" applyFill="1"/>
    <xf numFmtId="0" fontId="1" fillId="0" borderId="0" xfId="2040"/>
    <xf numFmtId="0" fontId="12" fillId="8" borderId="49" xfId="14" applyFont="1" applyFill="1" applyBorder="1" applyAlignment="1">
      <alignment horizontal="left" vertical="center" wrapText="1"/>
    </xf>
    <xf numFmtId="0" fontId="12" fillId="13" borderId="49" xfId="14" applyFont="1" applyFill="1" applyBorder="1" applyAlignment="1">
      <alignment horizontal="left" vertical="center" wrapText="1"/>
    </xf>
    <xf numFmtId="0" fontId="13" fillId="9" borderId="49" xfId="14" applyFont="1" applyFill="1" applyBorder="1" applyAlignment="1">
      <alignment horizontal="left" vertical="center" wrapText="1"/>
    </xf>
    <xf numFmtId="0" fontId="17" fillId="9" borderId="49" xfId="14" applyFont="1" applyFill="1" applyBorder="1" applyAlignment="1">
      <alignment horizontal="left" vertical="center" wrapText="1"/>
    </xf>
    <xf numFmtId="0" fontId="8" fillId="0" borderId="0" xfId="15" applyFont="1"/>
    <xf numFmtId="0" fontId="5" fillId="0" borderId="12" xfId="16" applyFont="1" applyBorder="1"/>
    <xf numFmtId="0" fontId="5" fillId="0" borderId="5" xfId="16" applyFont="1" applyBorder="1"/>
    <xf numFmtId="0" fontId="5" fillId="0" borderId="13" xfId="16" applyFont="1" applyBorder="1"/>
    <xf numFmtId="0" fontId="5" fillId="0" borderId="6" xfId="16" applyFont="1" applyBorder="1"/>
    <xf numFmtId="2" fontId="1" fillId="0" borderId="0" xfId="16" applyNumberFormat="1"/>
    <xf numFmtId="2" fontId="1" fillId="10" borderId="0" xfId="16" applyNumberFormat="1" applyFill="1"/>
    <xf numFmtId="2" fontId="30" fillId="10" borderId="0" xfId="16" applyNumberFormat="1" applyFont="1" applyFill="1"/>
    <xf numFmtId="2" fontId="31" fillId="10" borderId="0" xfId="16" applyNumberFormat="1" applyFont="1" applyFill="1"/>
    <xf numFmtId="0" fontId="1" fillId="10" borderId="6" xfId="16" applyFill="1" applyBorder="1"/>
    <xf numFmtId="0" fontId="1" fillId="0" borderId="0" xfId="16"/>
    <xf numFmtId="0" fontId="1" fillId="0" borderId="6" xfId="16" applyBorder="1"/>
    <xf numFmtId="0" fontId="1" fillId="0" borderId="61" xfId="16" applyBorder="1"/>
    <xf numFmtId="0" fontId="1" fillId="0" borderId="62" xfId="16" applyBorder="1"/>
    <xf numFmtId="0" fontId="1" fillId="0" borderId="63" xfId="16" applyBorder="1"/>
    <xf numFmtId="0" fontId="5" fillId="0" borderId="5" xfId="18" applyFont="1" applyBorder="1"/>
    <xf numFmtId="0" fontId="1" fillId="0" borderId="5" xfId="18" applyBorder="1"/>
    <xf numFmtId="0" fontId="1" fillId="0" borderId="5" xfId="3323" applyBorder="1"/>
    <xf numFmtId="0" fontId="1" fillId="0" borderId="13" xfId="3323" applyBorder="1"/>
    <xf numFmtId="0" fontId="5" fillId="0" borderId="0" xfId="18" applyFont="1" applyAlignment="1">
      <alignment horizontal="left"/>
    </xf>
    <xf numFmtId="0" fontId="1" fillId="0" borderId="0" xfId="18"/>
    <xf numFmtId="0" fontId="1" fillId="0" borderId="0" xfId="3323"/>
    <xf numFmtId="0" fontId="1" fillId="0" borderId="7" xfId="3323" applyBorder="1"/>
    <xf numFmtId="14" fontId="5" fillId="0" borderId="0" xfId="18" applyNumberFormat="1" applyFont="1" applyAlignment="1">
      <alignment horizontal="left"/>
    </xf>
    <xf numFmtId="0" fontId="1" fillId="0" borderId="7" xfId="18" applyBorder="1"/>
    <xf numFmtId="168" fontId="5" fillId="0" borderId="6" xfId="18" applyNumberFormat="1" applyFont="1" applyBorder="1" applyAlignment="1">
      <alignment horizontal="left"/>
    </xf>
    <xf numFmtId="168" fontId="20" fillId="0" borderId="0" xfId="18" applyNumberFormat="1" applyFont="1" applyAlignment="1">
      <alignment horizontal="center"/>
    </xf>
    <xf numFmtId="1" fontId="5" fillId="0" borderId="0" xfId="18" applyNumberFormat="1" applyFont="1" applyAlignment="1">
      <alignment horizontal="center"/>
    </xf>
    <xf numFmtId="1" fontId="5" fillId="0" borderId="7" xfId="18" applyNumberFormat="1" applyFont="1" applyBorder="1" applyAlignment="1">
      <alignment horizontal="center"/>
    </xf>
    <xf numFmtId="0" fontId="5" fillId="0" borderId="8" xfId="18" applyFont="1" applyBorder="1" applyAlignment="1">
      <alignment horizontal="left"/>
    </xf>
    <xf numFmtId="0" fontId="5" fillId="0" borderId="9" xfId="18" applyFont="1" applyBorder="1" applyAlignment="1">
      <alignment horizontal="left"/>
    </xf>
    <xf numFmtId="168" fontId="1" fillId="0" borderId="9" xfId="18" applyNumberFormat="1" applyBorder="1" applyAlignment="1">
      <alignment horizontal="center"/>
    </xf>
    <xf numFmtId="168" fontId="1" fillId="0" borderId="9" xfId="19" applyNumberFormat="1" applyBorder="1" applyAlignment="1">
      <alignment horizontal="center"/>
    </xf>
    <xf numFmtId="168" fontId="1" fillId="10" borderId="9" xfId="19" applyNumberFormat="1" applyFill="1" applyBorder="1" applyAlignment="1">
      <alignment horizontal="center"/>
    </xf>
    <xf numFmtId="168" fontId="30" fillId="10" borderId="9" xfId="19" applyNumberFormat="1" applyFont="1" applyFill="1" applyBorder="1" applyAlignment="1">
      <alignment horizontal="center"/>
    </xf>
    <xf numFmtId="168" fontId="31" fillId="10" borderId="9" xfId="19" applyNumberFormat="1" applyFont="1" applyFill="1" applyBorder="1" applyAlignment="1">
      <alignment horizontal="center"/>
    </xf>
    <xf numFmtId="0" fontId="35" fillId="75" borderId="51" xfId="16164" applyFont="1" applyFill="1" applyBorder="1" applyAlignment="1">
      <alignment horizontal="left" wrapText="1"/>
    </xf>
    <xf numFmtId="0" fontId="35" fillId="75" borderId="51" xfId="16164" applyFont="1" applyFill="1" applyBorder="1" applyAlignment="1">
      <alignment horizontal="center"/>
    </xf>
    <xf numFmtId="1" fontId="36" fillId="0" borderId="51" xfId="16164" applyNumberFormat="1" applyFont="1" applyBorder="1" applyAlignment="1">
      <alignment horizontal="center"/>
    </xf>
    <xf numFmtId="0" fontId="23" fillId="0" borderId="0" xfId="16164" applyFont="1" applyAlignment="1">
      <alignment vertical="center"/>
    </xf>
    <xf numFmtId="0" fontId="12" fillId="8" borderId="49" xfId="5" applyFont="1" applyFill="1" applyBorder="1" applyAlignment="1">
      <alignment horizontal="left" vertical="center" wrapText="1"/>
    </xf>
    <xf numFmtId="0" fontId="21" fillId="0" borderId="0" xfId="16164" applyFont="1"/>
    <xf numFmtId="0" fontId="100" fillId="76" borderId="9" xfId="16164" applyFont="1" applyFill="1" applyBorder="1" applyAlignment="1">
      <alignment horizontal="right" wrapText="1"/>
    </xf>
    <xf numFmtId="0" fontId="81" fillId="0" borderId="0" xfId="16164" applyFont="1"/>
    <xf numFmtId="0" fontId="21" fillId="8" borderId="11" xfId="21" applyFont="1" applyFill="1" applyBorder="1" applyAlignment="1">
      <alignment horizontal="left" vertical="center" wrapText="1"/>
    </xf>
    <xf numFmtId="0" fontId="21" fillId="8" borderId="11" xfId="21" applyFont="1" applyFill="1" applyBorder="1" applyAlignment="1">
      <alignment horizontal="left" vertical="top" wrapText="1"/>
    </xf>
    <xf numFmtId="0" fontId="21" fillId="8" borderId="11" xfId="21" applyFont="1" applyFill="1" applyBorder="1" applyAlignment="1">
      <alignment horizontal="right" vertical="center" wrapText="1"/>
    </xf>
    <xf numFmtId="0" fontId="81" fillId="8" borderId="11" xfId="21" applyFont="1" applyFill="1" applyBorder="1" applyAlignment="1">
      <alignment horizontal="right" vertical="center" wrapText="1"/>
    </xf>
    <xf numFmtId="0" fontId="12" fillId="14" borderId="0" xfId="16164" applyFont="1" applyFill="1" applyAlignment="1">
      <alignment horizontal="right" vertical="center" wrapText="1"/>
    </xf>
    <xf numFmtId="179" fontId="12" fillId="75" borderId="0" xfId="16164" applyNumberFormat="1" applyFont="1" applyFill="1"/>
    <xf numFmtId="0" fontId="12" fillId="0" borderId="0" xfId="16164" applyFont="1"/>
    <xf numFmtId="0" fontId="45" fillId="0" borderId="0" xfId="16164" applyFont="1"/>
    <xf numFmtId="0" fontId="104" fillId="7" borderId="0" xfId="16164" applyFill="1"/>
    <xf numFmtId="0" fontId="12" fillId="8" borderId="19" xfId="16164" applyFont="1" applyFill="1" applyBorder="1" applyAlignment="1">
      <alignment horizontal="left" vertical="center" wrapText="1"/>
    </xf>
    <xf numFmtId="0" fontId="12" fillId="8" borderId="49" xfId="16164" applyFont="1" applyFill="1" applyBorder="1" applyAlignment="1">
      <alignment horizontal="center" vertical="center" wrapText="1"/>
    </xf>
    <xf numFmtId="0" fontId="12" fillId="8" borderId="0" xfId="16164" applyFont="1" applyFill="1" applyAlignment="1">
      <alignment horizontal="center" vertical="center" wrapText="1"/>
    </xf>
    <xf numFmtId="0" fontId="25" fillId="9" borderId="4" xfId="16164" applyFont="1" applyFill="1" applyBorder="1" applyAlignment="1">
      <alignment horizontal="left" vertical="center" wrapText="1"/>
    </xf>
    <xf numFmtId="0" fontId="25" fillId="9" borderId="4" xfId="16164" applyFont="1" applyFill="1" applyBorder="1" applyAlignment="1">
      <alignment horizontal="right" vertical="center" wrapText="1"/>
    </xf>
    <xf numFmtId="0" fontId="25" fillId="9" borderId="22" xfId="16164" applyFont="1" applyFill="1" applyBorder="1" applyAlignment="1">
      <alignment horizontal="right" vertical="center" wrapText="1"/>
    </xf>
    <xf numFmtId="0" fontId="25" fillId="9" borderId="4" xfId="16164" applyFont="1" applyFill="1" applyBorder="1" applyAlignment="1">
      <alignment horizontal="center" vertical="center" wrapText="1"/>
    </xf>
    <xf numFmtId="0" fontId="25" fillId="16" borderId="4" xfId="16164" applyFont="1" applyFill="1" applyBorder="1" applyAlignment="1">
      <alignment horizontal="left"/>
    </xf>
    <xf numFmtId="0" fontId="25" fillId="16" borderId="4" xfId="16164" applyFont="1" applyFill="1" applyBorder="1" applyAlignment="1">
      <alignment horizontal="right"/>
    </xf>
    <xf numFmtId="0" fontId="25" fillId="16" borderId="64" xfId="16164" applyFont="1" applyFill="1" applyBorder="1" applyAlignment="1">
      <alignment horizontal="right"/>
    </xf>
    <xf numFmtId="0" fontId="104" fillId="0" borderId="65" xfId="16164" applyBorder="1"/>
    <xf numFmtId="0" fontId="104" fillId="0" borderId="16" xfId="16164" applyBorder="1"/>
    <xf numFmtId="0" fontId="104" fillId="0" borderId="3" xfId="16164" applyBorder="1"/>
    <xf numFmtId="0" fontId="8" fillId="0" borderId="3" xfId="16164" applyFont="1" applyBorder="1"/>
    <xf numFmtId="0" fontId="104" fillId="0" borderId="17" xfId="16164" applyBorder="1"/>
    <xf numFmtId="0" fontId="112" fillId="0" borderId="0" xfId="16164" applyFont="1"/>
    <xf numFmtId="180" fontId="104" fillId="0" borderId="0" xfId="16164" applyNumberFormat="1"/>
    <xf numFmtId="0" fontId="106" fillId="0" borderId="0" xfId="16164" applyFont="1" applyAlignment="1">
      <alignment vertical="center"/>
    </xf>
    <xf numFmtId="0" fontId="113" fillId="0" borderId="0" xfId="16164" applyFont="1" applyAlignment="1">
      <alignment vertical="center"/>
    </xf>
    <xf numFmtId="0" fontId="103" fillId="0" borderId="9" xfId="16164" applyFont="1" applyBorder="1" applyAlignment="1">
      <alignment vertical="center"/>
    </xf>
    <xf numFmtId="0" fontId="114" fillId="0" borderId="9" xfId="16164" applyFont="1" applyBorder="1" applyAlignment="1">
      <alignment vertical="center" wrapText="1"/>
    </xf>
    <xf numFmtId="0" fontId="103" fillId="0" borderId="0" xfId="16164" applyFont="1" applyAlignment="1">
      <alignment horizontal="right" vertical="center"/>
    </xf>
    <xf numFmtId="0" fontId="106" fillId="0" borderId="0" xfId="16164" applyFont="1"/>
    <xf numFmtId="0" fontId="103" fillId="0" borderId="9" xfId="16164" applyFont="1" applyBorder="1" applyAlignment="1">
      <alignment horizontal="right" vertical="center"/>
    </xf>
    <xf numFmtId="0" fontId="114" fillId="0" borderId="9" xfId="16164" applyFont="1" applyBorder="1" applyAlignment="1">
      <alignment vertical="center"/>
    </xf>
    <xf numFmtId="165" fontId="0" fillId="0" borderId="0" xfId="0" applyNumberFormat="1"/>
    <xf numFmtId="0" fontId="22" fillId="0" borderId="0" xfId="1031" applyFont="1"/>
    <xf numFmtId="0" fontId="29" fillId="0" borderId="0" xfId="16164" applyFont="1" applyAlignment="1">
      <alignment horizontal="center"/>
    </xf>
    <xf numFmtId="0" fontId="35" fillId="75" borderId="57" xfId="16164" applyFont="1" applyFill="1" applyBorder="1" applyAlignment="1">
      <alignment horizontal="left" vertical="top" wrapText="1"/>
    </xf>
    <xf numFmtId="0" fontId="35" fillId="75" borderId="58" xfId="16164" applyFont="1" applyFill="1" applyBorder="1" applyAlignment="1">
      <alignment horizontal="left" vertical="top" wrapText="1"/>
    </xf>
    <xf numFmtId="0" fontId="35" fillId="75" borderId="20" xfId="16164" applyFont="1" applyFill="1" applyBorder="1" applyAlignment="1">
      <alignment horizontal="center" vertical="top"/>
    </xf>
    <xf numFmtId="0" fontId="35" fillId="75" borderId="11" xfId="16164" applyFont="1" applyFill="1" applyBorder="1" applyAlignment="1">
      <alignment horizontal="center" vertical="top"/>
    </xf>
    <xf numFmtId="0" fontId="35" fillId="75" borderId="21" xfId="16164" applyFont="1" applyFill="1" applyBorder="1" applyAlignment="1">
      <alignment horizontal="center" vertical="top"/>
    </xf>
    <xf numFmtId="0" fontId="103" fillId="0" borderId="5" xfId="16164" applyFont="1" applyBorder="1" applyAlignment="1">
      <alignment vertical="center"/>
    </xf>
  </cellXfs>
  <cellStyles count="16165">
    <cellStyle name="_x000a_shell=progma 2" xfId="49" xr:uid="{6124B7A6-AAD8-48A2-9AE1-3B3F003B51F6}"/>
    <cellStyle name="_x000a_shell=progma 2 2" xfId="2107" xr:uid="{43E5052C-0E38-4CE5-A871-D04C0EFB154A}"/>
    <cellStyle name="1.000" xfId="50" xr:uid="{CA8EAA7D-1B5D-4FBA-98FE-EE63E59693FE}"/>
    <cellStyle name="1.000 2" xfId="2108" xr:uid="{D49747FB-1571-4D7C-A5DE-B448A368466C}"/>
    <cellStyle name="20 % - Markeringsfarve1 2" xfId="3594" xr:uid="{D518A636-7915-45C0-AA69-9F6C5F7F1FFC}"/>
    <cellStyle name="20 % - Markeringsfarve1 2 2" xfId="3593" xr:uid="{62886A90-DB9F-4BAE-B843-BD744C91FDD3}"/>
    <cellStyle name="20 % - Markeringsfarve1 2 2 2" xfId="4235" xr:uid="{464F772F-6C4F-4984-B311-24AA43DDB89E}"/>
    <cellStyle name="20 % - Markeringsfarve1 2 2 2 2" xfId="7400" xr:uid="{BA6A5E67-7B61-4260-BAED-B8897527EEE1}"/>
    <cellStyle name="20 % - Markeringsfarve1 2 2 2 2 2" xfId="10064" xr:uid="{9DCEEA3A-20C9-4DEE-B819-0E948DA01E7E}"/>
    <cellStyle name="20 % - Markeringsfarve1 2 2 2 2 2 2" xfId="15454" xr:uid="{0D287965-8F63-4E60-B695-F5594751FD82}"/>
    <cellStyle name="20 % - Markeringsfarve1 2 2 2 2 3" xfId="12701" xr:uid="{EFEA715B-53CA-4D6F-BE52-5F7973C233C8}"/>
    <cellStyle name="20 % - Markeringsfarve1 2 2 2 3" xfId="8734" xr:uid="{20F0E89C-5004-4073-A752-47CEBFA2DBC4}"/>
    <cellStyle name="20 % - Markeringsfarve1 2 2 2 3 2" xfId="14092" xr:uid="{11523AF5-DA13-443D-93E4-9F8E178B43C2}"/>
    <cellStyle name="20 % - Markeringsfarve1 2 2 2 4" xfId="11370" xr:uid="{5D76CF69-4E21-4939-A5CA-02AAE4D2891D}"/>
    <cellStyle name="20 % - Markeringsfarve1 2 2 3" xfId="6777" xr:uid="{F4477998-91BA-44FC-ACD1-AC703C5B8814}"/>
    <cellStyle name="20 % - Markeringsfarve1 2 2 3 2" xfId="9441" xr:uid="{BC92E4F1-E2AC-4F57-A82F-40B52A32AC59}"/>
    <cellStyle name="20 % - Markeringsfarve1 2 2 3 2 2" xfId="14831" xr:uid="{F280F3DC-4D28-49BA-865B-73A275AA29A0}"/>
    <cellStyle name="20 % - Markeringsfarve1 2 2 3 3" xfId="12078" xr:uid="{9633EABF-F4DE-44D5-A53F-749D1485445A}"/>
    <cellStyle name="20 % - Markeringsfarve1 2 2 4" xfId="8111" xr:uid="{8B22E3FE-052E-4BE1-9FE7-6DBC71FDCCB8}"/>
    <cellStyle name="20 % - Markeringsfarve1 2 2 4 2" xfId="13469" xr:uid="{3F7BC802-8137-4E34-9901-2B0EDF59B11D}"/>
    <cellStyle name="20 % - Markeringsfarve1 2 2 5" xfId="10747" xr:uid="{28D2F0BA-70A5-46F0-A17C-9D3FA2B06B71}"/>
    <cellStyle name="20 % - Markeringsfarve1 2 3" xfId="3592" xr:uid="{B56E957E-F697-4FE2-8F2C-6E94D7309C98}"/>
    <cellStyle name="20 % - Markeringsfarve1 2 3 2" xfId="4234" xr:uid="{51F60272-E8B9-4A57-8566-6F588C7C0795}"/>
    <cellStyle name="20 % - Markeringsfarve1 2 3 2 2" xfId="7399" xr:uid="{5CA0BF74-C368-4E24-8C2D-8B75E1388971}"/>
    <cellStyle name="20 % - Markeringsfarve1 2 3 2 2 2" xfId="10063" xr:uid="{9FFDCEAD-A952-4071-BB20-EE5C1E25D71B}"/>
    <cellStyle name="20 % - Markeringsfarve1 2 3 2 2 2 2" xfId="15453" xr:uid="{1E33F70D-7FA0-4AD1-A240-7CAF3F3F1FA1}"/>
    <cellStyle name="20 % - Markeringsfarve1 2 3 2 2 3" xfId="12700" xr:uid="{86ABD2D7-2646-49D3-AEB3-2A70AF40E6C3}"/>
    <cellStyle name="20 % - Markeringsfarve1 2 3 2 3" xfId="8733" xr:uid="{74E24FEA-DD8F-4687-BDE3-E3C0931FB33C}"/>
    <cellStyle name="20 % - Markeringsfarve1 2 3 2 3 2" xfId="14091" xr:uid="{D8D9924C-472B-41A7-AAB3-B1B4C421D925}"/>
    <cellStyle name="20 % - Markeringsfarve1 2 3 2 4" xfId="11369" xr:uid="{04EF4CC7-F104-4861-85B8-F3C3500F444A}"/>
    <cellStyle name="20 % - Markeringsfarve1 2 3 3" xfId="6776" xr:uid="{F650BA9F-79FA-4227-A83C-D0D441FD60F7}"/>
    <cellStyle name="20 % - Markeringsfarve1 2 3 3 2" xfId="9440" xr:uid="{53B8BDFE-C61C-411E-9EF6-EC4D58AD81E0}"/>
    <cellStyle name="20 % - Markeringsfarve1 2 3 3 2 2" xfId="14830" xr:uid="{ECAC4648-E800-489C-A8E7-EF8AC776A7DE}"/>
    <cellStyle name="20 % - Markeringsfarve1 2 3 3 3" xfId="12077" xr:uid="{EA55BBAE-87A3-465B-B3EB-99C2EF963BB8}"/>
    <cellStyle name="20 % - Markeringsfarve1 2 3 4" xfId="8110" xr:uid="{23609C53-D843-45CD-A249-5E07B40A8979}"/>
    <cellStyle name="20 % - Markeringsfarve1 2 3 4 2" xfId="13468" xr:uid="{27758382-CAEF-41BF-9C76-0A6F914DD73B}"/>
    <cellStyle name="20 % - Markeringsfarve1 2 3 5" xfId="10746" xr:uid="{1A056CB5-68D7-4078-8175-991275A7F7B2}"/>
    <cellStyle name="20 % - Markeringsfarve1 2 4" xfId="4236" xr:uid="{BE1F8497-BD10-4269-9326-E078A8C8D670}"/>
    <cellStyle name="20 % - Markeringsfarve1 2 4 2" xfId="7401" xr:uid="{1875FB19-9B52-4E13-8CA0-5BF867F93F24}"/>
    <cellStyle name="20 % - Markeringsfarve1 2 4 2 2" xfId="10065" xr:uid="{E2998D45-3A65-414A-8B6B-313D0AA603E8}"/>
    <cellStyle name="20 % - Markeringsfarve1 2 4 2 2 2" xfId="15455" xr:uid="{34D23647-D128-4C3B-9F2B-192247CE468A}"/>
    <cellStyle name="20 % - Markeringsfarve1 2 4 2 3" xfId="12702" xr:uid="{B4157116-29F0-4661-AF65-D6191AB00F36}"/>
    <cellStyle name="20 % - Markeringsfarve1 2 4 3" xfId="8735" xr:uid="{C3A291AD-1D39-4960-8FFE-0D660AE21202}"/>
    <cellStyle name="20 % - Markeringsfarve1 2 4 3 2" xfId="14093" xr:uid="{041DC0FE-7A11-4062-9698-BF48E2785368}"/>
    <cellStyle name="20 % - Markeringsfarve1 2 4 4" xfId="11371" xr:uid="{924AE4C2-8E70-49AA-AE56-A4A7EE1F7617}"/>
    <cellStyle name="20 % - Markeringsfarve1 2 5" xfId="6778" xr:uid="{770374EC-E5CD-4124-88CE-315A684A3F78}"/>
    <cellStyle name="20 % - Markeringsfarve1 2 5 2" xfId="9442" xr:uid="{F5322EB9-5D46-4DD9-8F77-52D4FEE1A672}"/>
    <cellStyle name="20 % - Markeringsfarve1 2 5 2 2" xfId="14832" xr:uid="{AC2FE83D-0613-41A4-86C4-A571E1DB916A}"/>
    <cellStyle name="20 % - Markeringsfarve1 2 5 3" xfId="12079" xr:uid="{930A3D65-3CC4-430D-A738-F4429E087F50}"/>
    <cellStyle name="20 % - Markeringsfarve1 2 6" xfId="8112" xr:uid="{24274BAB-1924-4A65-B4AB-676B18EBC89E}"/>
    <cellStyle name="20 % - Markeringsfarve1 2 6 2" xfId="13470" xr:uid="{0B2FD760-D39A-441D-9513-709CC2E5748D}"/>
    <cellStyle name="20 % - Markeringsfarve1 2 7" xfId="10748" xr:uid="{DEC0764D-7039-485F-AA1A-73119930A92C}"/>
    <cellStyle name="20 % - Markeringsfarve1 3" xfId="3591" xr:uid="{59600E37-00CA-4CA8-A335-9271D6D67F37}"/>
    <cellStyle name="20 % - Markeringsfarve1 3 2" xfId="3537" xr:uid="{9E6BBD91-617E-4663-AEC8-C630E32BA1E9}"/>
    <cellStyle name="20 % - Markeringsfarve1 3 2 2" xfId="4179" xr:uid="{EC2AF74E-C507-45D1-82A3-3F7B6E539774}"/>
    <cellStyle name="20 % - Markeringsfarve1 3 2 2 2" xfId="7344" xr:uid="{0B781CF1-9258-4A2A-BF12-A4A230B1FD39}"/>
    <cellStyle name="20 % - Markeringsfarve1 3 2 2 2 2" xfId="10008" xr:uid="{C9F30B08-179F-42D7-BC37-377476F6CFA4}"/>
    <cellStyle name="20 % - Markeringsfarve1 3 2 2 2 2 2" xfId="15398" xr:uid="{B9161A97-FD03-4D92-BD38-0CBC6A2EB387}"/>
    <cellStyle name="20 % - Markeringsfarve1 3 2 2 2 3" xfId="12645" xr:uid="{ADA54A74-1BE8-41D4-848E-0C584514B1E3}"/>
    <cellStyle name="20 % - Markeringsfarve1 3 2 2 3" xfId="8678" xr:uid="{8CBF0BD1-692C-4124-BBA9-2284C47E8D91}"/>
    <cellStyle name="20 % - Markeringsfarve1 3 2 2 3 2" xfId="14036" xr:uid="{825FBF67-DB9F-4A9F-AFB7-F478F344323B}"/>
    <cellStyle name="20 % - Markeringsfarve1 3 2 2 4" xfId="11314" xr:uid="{423E3A7D-008C-4683-9CDB-8FC678B540DC}"/>
    <cellStyle name="20 % - Markeringsfarve1 3 2 3" xfId="6722" xr:uid="{550F51A6-A5B2-47E5-BBF6-AFB0C51B2209}"/>
    <cellStyle name="20 % - Markeringsfarve1 3 2 3 2" xfId="9385" xr:uid="{4B375B90-F72E-4567-86B7-6C5F6D37C729}"/>
    <cellStyle name="20 % - Markeringsfarve1 3 2 3 2 2" xfId="14775" xr:uid="{AEE62B50-55A0-4C63-A0AB-A0452C9988FB}"/>
    <cellStyle name="20 % - Markeringsfarve1 3 2 3 3" xfId="12022" xr:uid="{B265E3A4-3842-4A6C-AE7C-3354BC646FC3}"/>
    <cellStyle name="20 % - Markeringsfarve1 3 2 4" xfId="8055" xr:uid="{7E256D63-CF46-421E-A3C7-7C5938565038}"/>
    <cellStyle name="20 % - Markeringsfarve1 3 2 4 2" xfId="13413" xr:uid="{A3793F6C-BF91-4D28-854B-825FBB2111F2}"/>
    <cellStyle name="20 % - Markeringsfarve1 3 2 5" xfId="10691" xr:uid="{C7691BF4-4D41-4CF4-B11D-B1DF9268EC65}"/>
    <cellStyle name="20 % - Markeringsfarve1 3 3" xfId="4233" xr:uid="{C71A3E0E-C422-40DE-AE15-C02ECB3C0FA4}"/>
    <cellStyle name="20 % - Markeringsfarve1 3 3 2" xfId="7398" xr:uid="{B9C812C4-9D18-460D-B2C5-20A5EF9C80A9}"/>
    <cellStyle name="20 % - Markeringsfarve1 3 3 2 2" xfId="10062" xr:uid="{1E9A8BDF-EF50-4056-843A-3F4C52A18352}"/>
    <cellStyle name="20 % - Markeringsfarve1 3 3 2 2 2" xfId="15452" xr:uid="{847A6D37-B4CB-4A23-B0C0-EE73B1885627}"/>
    <cellStyle name="20 % - Markeringsfarve1 3 3 2 3" xfId="12699" xr:uid="{5FD0B929-1C8E-4116-845B-CB6F25F944F1}"/>
    <cellStyle name="20 % - Markeringsfarve1 3 3 3" xfId="8732" xr:uid="{64B011F2-D91C-438A-BCF1-795E329A3C62}"/>
    <cellStyle name="20 % - Markeringsfarve1 3 3 3 2" xfId="14090" xr:uid="{CBE42CD0-AEEB-4ECF-AF67-BBA28369B47C}"/>
    <cellStyle name="20 % - Markeringsfarve1 3 3 4" xfId="11368" xr:uid="{7F71E202-9D08-41B6-B3A7-9190A5B9FC4B}"/>
    <cellStyle name="20 % - Markeringsfarve1 3 4" xfId="6775" xr:uid="{E0357EBD-54AF-4219-B6B2-B32D208790E2}"/>
    <cellStyle name="20 % - Markeringsfarve1 3 4 2" xfId="9439" xr:uid="{CC1CFBA6-47A1-4599-95B2-ADA4741B5F0B}"/>
    <cellStyle name="20 % - Markeringsfarve1 3 4 2 2" xfId="14829" xr:uid="{954D6179-DF63-4767-B483-E665DA5FC044}"/>
    <cellStyle name="20 % - Markeringsfarve1 3 4 3" xfId="12076" xr:uid="{0FED0340-E21A-45ED-9B71-9186640566D2}"/>
    <cellStyle name="20 % - Markeringsfarve1 3 5" xfId="8109" xr:uid="{0885C6C6-C3E6-4B94-A4F2-FC5BC20EF7D7}"/>
    <cellStyle name="20 % - Markeringsfarve1 3 5 2" xfId="13467" xr:uid="{8C56E272-4062-4DB1-BBFD-AF448A688540}"/>
    <cellStyle name="20 % - Markeringsfarve1 3 6" xfId="10745" xr:uid="{E2A0C4D7-6759-4799-8A52-559C49A2943A}"/>
    <cellStyle name="20 % - Markeringsfarve1 4" xfId="3590" xr:uid="{2E6F725C-F4AF-44AB-ADAB-207808D7ACAF}"/>
    <cellStyle name="20 % - Markeringsfarve1 4 2" xfId="4232" xr:uid="{685ACFE6-1C08-49D9-9E22-C25ADF0267CB}"/>
    <cellStyle name="20 % - Markeringsfarve1 4 2 2" xfId="7397" xr:uid="{937285F1-944A-4EFD-B8E1-D185D7161376}"/>
    <cellStyle name="20 % - Markeringsfarve1 4 2 2 2" xfId="10061" xr:uid="{946B3F4B-2C40-4B31-8FD1-90EE0635BB1B}"/>
    <cellStyle name="20 % - Markeringsfarve1 4 2 2 2 2" xfId="15451" xr:uid="{F889F661-3474-4DAE-8091-BB5C878DE2D1}"/>
    <cellStyle name="20 % - Markeringsfarve1 4 2 2 3" xfId="12698" xr:uid="{6651BA20-4BB5-4CCB-8794-5FF0F6D4CDF0}"/>
    <cellStyle name="20 % - Markeringsfarve1 4 2 3" xfId="8731" xr:uid="{06BC765A-2942-47EB-B177-9CF6351C5C6A}"/>
    <cellStyle name="20 % - Markeringsfarve1 4 2 3 2" xfId="14089" xr:uid="{B266CB56-AD29-4829-9A65-7A72D2CDF28F}"/>
    <cellStyle name="20 % - Markeringsfarve1 4 2 4" xfId="11367" xr:uid="{3BE197FA-8DEE-4202-8FCA-4E8FB3680E8E}"/>
    <cellStyle name="20 % - Markeringsfarve1 4 3" xfId="6774" xr:uid="{BDDD8F52-B6E1-4D56-B6F0-74DACD2BE671}"/>
    <cellStyle name="20 % - Markeringsfarve1 4 3 2" xfId="9438" xr:uid="{F9751CFE-EAE5-4DAE-B63D-11EAD4AEE80A}"/>
    <cellStyle name="20 % - Markeringsfarve1 4 3 2 2" xfId="14828" xr:uid="{652177D2-FD2A-4B5B-865E-35EA7FE43800}"/>
    <cellStyle name="20 % - Markeringsfarve1 4 3 3" xfId="12075" xr:uid="{DCF6EF54-F68F-4CAF-8562-65DA55E777FA}"/>
    <cellStyle name="20 % - Markeringsfarve1 4 4" xfId="8108" xr:uid="{230FBD3C-48E2-4AD0-A96C-B6E7FB53FB10}"/>
    <cellStyle name="20 % - Markeringsfarve1 4 4 2" xfId="13466" xr:uid="{BC07BEB7-23C6-4A8B-B08E-EFB4DABDD8A6}"/>
    <cellStyle name="20 % - Markeringsfarve1 4 5" xfId="10744" xr:uid="{D0B29973-F178-42BE-9BE2-4E65E1D8D7C5}"/>
    <cellStyle name="20 % - Markeringsfarve1 5" xfId="3539" xr:uid="{0CEAE8DF-298F-4420-A8D0-25932FCA9B31}"/>
    <cellStyle name="20 % - Markeringsfarve1 5 2" xfId="4181" xr:uid="{9CD20CBD-413D-424C-B1BE-F4FC070C8820}"/>
    <cellStyle name="20 % - Markeringsfarve1 5 2 2" xfId="7346" xr:uid="{1BE7A0BE-870A-4CE5-A4F2-9A460B935537}"/>
    <cellStyle name="20 % - Markeringsfarve1 5 2 2 2" xfId="10010" xr:uid="{D10E3D57-928C-46EC-A049-05EAF3025D33}"/>
    <cellStyle name="20 % - Markeringsfarve1 5 2 2 2 2" xfId="15400" xr:uid="{4A5F7F29-132A-44DB-A3DD-D372CD9092DE}"/>
    <cellStyle name="20 % - Markeringsfarve1 5 2 2 3" xfId="12647" xr:uid="{51973CE7-8DDD-4107-AE19-BE827F71BCC6}"/>
    <cellStyle name="20 % - Markeringsfarve1 5 2 3" xfId="8680" xr:uid="{56DADD3D-08FE-4190-8F6C-13B59F89D540}"/>
    <cellStyle name="20 % - Markeringsfarve1 5 2 3 2" xfId="14038" xr:uid="{BC58E8E0-66A2-493C-86F7-8A490FBD126C}"/>
    <cellStyle name="20 % - Markeringsfarve1 5 2 4" xfId="11316" xr:uid="{9D2C85F3-F566-4B94-B0E9-3D8E09EBBDB7}"/>
    <cellStyle name="20 % - Markeringsfarve1 5 3" xfId="6724" xr:uid="{EFA36BD5-BEF3-4204-BF46-7BC73BE9CFC8}"/>
    <cellStyle name="20 % - Markeringsfarve1 5 3 2" xfId="9387" xr:uid="{459A7023-75CD-4990-8720-92EC1A069C25}"/>
    <cellStyle name="20 % - Markeringsfarve1 5 3 2 2" xfId="14777" xr:uid="{AA23F68A-F764-4C09-A055-2B8A0D3452CC}"/>
    <cellStyle name="20 % - Markeringsfarve1 5 3 3" xfId="12024" xr:uid="{6FE8B3D9-B235-4ADC-A405-B795BC7AFAD3}"/>
    <cellStyle name="20 % - Markeringsfarve1 5 4" xfId="8057" xr:uid="{FD4E3CFA-BE7B-4B9A-A3A8-E588F44473C0}"/>
    <cellStyle name="20 % - Markeringsfarve1 5 4 2" xfId="13415" xr:uid="{750C8C92-E202-41B7-A183-3339218484C3}"/>
    <cellStyle name="20 % - Markeringsfarve1 5 5" xfId="10693" xr:uid="{0C8A02E9-3BD3-4B24-B067-6ECED8802A35}"/>
    <cellStyle name="20 % - Markeringsfarve1 6" xfId="3535" xr:uid="{4940E730-1677-4D5A-AE86-6A7CB1BD1CE8}"/>
    <cellStyle name="20 % - Markeringsfarve1 6 2" xfId="4177" xr:uid="{0725B991-C7C9-4562-875C-6EF6289BA125}"/>
    <cellStyle name="20 % - Markeringsfarve1 6 2 2" xfId="7342" xr:uid="{B04A6BF5-C4BE-4F64-8C47-DF1A2F161E12}"/>
    <cellStyle name="20 % - Markeringsfarve1 6 2 2 2" xfId="10006" xr:uid="{43E9D3BE-69E8-4474-BC8A-9E687A40E0F4}"/>
    <cellStyle name="20 % - Markeringsfarve1 6 2 2 2 2" xfId="15396" xr:uid="{81B95B24-DDCE-44E1-9A90-484542E8FF16}"/>
    <cellStyle name="20 % - Markeringsfarve1 6 2 2 3" xfId="12643" xr:uid="{552882E4-5E03-4F62-9028-4626E84EAC66}"/>
    <cellStyle name="20 % - Markeringsfarve1 6 2 3" xfId="8676" xr:uid="{0FBC70C1-B522-40BA-BD40-F94745EC41EE}"/>
    <cellStyle name="20 % - Markeringsfarve1 6 2 3 2" xfId="14034" xr:uid="{2E1D3E16-D386-4657-BC52-83311F410ABE}"/>
    <cellStyle name="20 % - Markeringsfarve1 6 2 4" xfId="11312" xr:uid="{02310A03-A0CD-4635-A561-1BE2E42BF511}"/>
    <cellStyle name="20 % - Markeringsfarve1 6 3" xfId="6720" xr:uid="{5741B191-92C9-4B3E-92D6-06C28722FEE8}"/>
    <cellStyle name="20 % - Markeringsfarve1 6 3 2" xfId="9383" xr:uid="{10812220-177F-4F32-A794-BECFBCB9F406}"/>
    <cellStyle name="20 % - Markeringsfarve1 6 3 2 2" xfId="14773" xr:uid="{83494D7F-D5D9-4D09-A1B5-63E0B0E2DAF0}"/>
    <cellStyle name="20 % - Markeringsfarve1 6 3 3" xfId="12020" xr:uid="{B78F5880-6EB5-4840-9D98-1315A6E4D6AA}"/>
    <cellStyle name="20 % - Markeringsfarve1 6 4" xfId="8053" xr:uid="{B8FAE3A4-A77A-44B4-97AF-A9294A40ACAC}"/>
    <cellStyle name="20 % - Markeringsfarve1 6 4 2" xfId="13411" xr:uid="{8123A0B2-28C6-4B73-AC8C-CD34E6186B69}"/>
    <cellStyle name="20 % - Markeringsfarve1 6 5" xfId="10689" xr:uid="{ADA7181A-61EC-4E59-9120-7FD2C78256A8}"/>
    <cellStyle name="20 % - Markeringsfarve1 7" xfId="4165" xr:uid="{9E1BE0E2-F859-425D-9167-86E1E5725D04}"/>
    <cellStyle name="20 % - Markeringsfarve1 7 2" xfId="7330" xr:uid="{288ACE11-A0F0-4EAE-A6C0-F195DFA63C06}"/>
    <cellStyle name="20 % - Markeringsfarve1 7 2 2" xfId="9994" xr:uid="{B06D0841-0576-4C71-AED9-C4508D7E9931}"/>
    <cellStyle name="20 % - Markeringsfarve1 7 2 2 2" xfId="15384" xr:uid="{EEAD0C72-1854-482D-A169-9C5E2ECA9F93}"/>
    <cellStyle name="20 % - Markeringsfarve1 7 2 3" xfId="12631" xr:uid="{691918E9-97F9-499A-8071-6B93C183D18C}"/>
    <cellStyle name="20 % - Markeringsfarve1 7 3" xfId="8664" xr:uid="{685EB43D-A33F-42CD-9CAF-2F78A7FC228C}"/>
    <cellStyle name="20 % - Markeringsfarve1 7 3 2" xfId="14022" xr:uid="{C081D97D-FC9F-4313-BD0F-77F2CF520BB6}"/>
    <cellStyle name="20 % - Markeringsfarve1 7 4" xfId="11300" xr:uid="{3B78A051-FBCB-46C3-986D-C5D1D493ADE8}"/>
    <cellStyle name="20 % - Markeringsfarve2 2" xfId="3589" xr:uid="{7599001D-2818-4447-A68A-4884DC59F001}"/>
    <cellStyle name="20 % - Markeringsfarve2 2 2" xfId="3538" xr:uid="{CDE542C5-257F-488C-AE29-204773B5D74C}"/>
    <cellStyle name="20 % - Markeringsfarve2 2 2 2" xfId="4180" xr:uid="{BB4E3616-26D3-4D63-B381-97C995D1E525}"/>
    <cellStyle name="20 % - Markeringsfarve2 2 2 2 2" xfId="7345" xr:uid="{AC5B58E7-55D8-4027-8EA6-6A3588C2C94D}"/>
    <cellStyle name="20 % - Markeringsfarve2 2 2 2 2 2" xfId="10009" xr:uid="{E0FBC97D-BB74-416B-871F-32577A18FF15}"/>
    <cellStyle name="20 % - Markeringsfarve2 2 2 2 2 2 2" xfId="15399" xr:uid="{85AEF763-9F29-4AD0-BA5F-5467626A26C9}"/>
    <cellStyle name="20 % - Markeringsfarve2 2 2 2 2 3" xfId="12646" xr:uid="{166CFEF6-D297-4098-8B3C-E4AC0E66BEFD}"/>
    <cellStyle name="20 % - Markeringsfarve2 2 2 2 3" xfId="8679" xr:uid="{1B9AFA48-8476-4E44-A97A-DB7D3E48B951}"/>
    <cellStyle name="20 % - Markeringsfarve2 2 2 2 3 2" xfId="14037" xr:uid="{0CFAAF44-900E-4658-BB3A-D95175589F3B}"/>
    <cellStyle name="20 % - Markeringsfarve2 2 2 2 4" xfId="11315" xr:uid="{292D5202-C52A-4C91-9A33-0E7FB22565BE}"/>
    <cellStyle name="20 % - Markeringsfarve2 2 2 3" xfId="6723" xr:uid="{0E1EAD3B-62EB-4D6F-9669-A4B4BB62C67B}"/>
    <cellStyle name="20 % - Markeringsfarve2 2 2 3 2" xfId="9386" xr:uid="{B98D5911-1D4D-42DB-95EB-9EBD126B5E2B}"/>
    <cellStyle name="20 % - Markeringsfarve2 2 2 3 2 2" xfId="14776" xr:uid="{4F59C8DD-EF28-4EAD-9519-B7CC03842001}"/>
    <cellStyle name="20 % - Markeringsfarve2 2 2 3 3" xfId="12023" xr:uid="{455C83DA-9026-421A-8F27-63683AD9F051}"/>
    <cellStyle name="20 % - Markeringsfarve2 2 2 4" xfId="8056" xr:uid="{DDA5833B-4941-4A2F-B696-4359EAC6B1B7}"/>
    <cellStyle name="20 % - Markeringsfarve2 2 2 4 2" xfId="13414" xr:uid="{851DB0D3-CE46-47C9-AF0B-CAC6AFB34796}"/>
    <cellStyle name="20 % - Markeringsfarve2 2 2 5" xfId="10692" xr:uid="{D9B4DF01-52E4-4E8D-9D4A-7D19164814CC}"/>
    <cellStyle name="20 % - Markeringsfarve2 2 3" xfId="3536" xr:uid="{3B7F4DA7-8468-4842-A850-48441DE46390}"/>
    <cellStyle name="20 % - Markeringsfarve2 2 3 2" xfId="4178" xr:uid="{C579B49D-68F4-41CB-BC38-D95E717E51D3}"/>
    <cellStyle name="20 % - Markeringsfarve2 2 3 2 2" xfId="7343" xr:uid="{14566E0F-E620-42BA-8347-C5542D9C18D5}"/>
    <cellStyle name="20 % - Markeringsfarve2 2 3 2 2 2" xfId="10007" xr:uid="{94D4936D-B832-4565-80F7-600DBD4E4003}"/>
    <cellStyle name="20 % - Markeringsfarve2 2 3 2 2 2 2" xfId="15397" xr:uid="{27D5A6BE-815F-406C-82F4-80B11B884113}"/>
    <cellStyle name="20 % - Markeringsfarve2 2 3 2 2 3" xfId="12644" xr:uid="{90E337B3-6C21-4B86-A9A3-D3C578DE8064}"/>
    <cellStyle name="20 % - Markeringsfarve2 2 3 2 3" xfId="8677" xr:uid="{2CF2E355-2339-4F39-A365-2B2564A4513C}"/>
    <cellStyle name="20 % - Markeringsfarve2 2 3 2 3 2" xfId="14035" xr:uid="{28425D93-72A7-40C8-8053-30E3982EDFDB}"/>
    <cellStyle name="20 % - Markeringsfarve2 2 3 2 4" xfId="11313" xr:uid="{B71BB265-CC55-4C75-B8C2-B9E756CE28AD}"/>
    <cellStyle name="20 % - Markeringsfarve2 2 3 3" xfId="6721" xr:uid="{8D792F92-6511-4C89-80B7-2B53205820C0}"/>
    <cellStyle name="20 % - Markeringsfarve2 2 3 3 2" xfId="9384" xr:uid="{FCEEA6C3-6BCE-4415-ACCE-5C091509099B}"/>
    <cellStyle name="20 % - Markeringsfarve2 2 3 3 2 2" xfId="14774" xr:uid="{1D0DFA94-D29F-488F-86E6-8F1682BA80CA}"/>
    <cellStyle name="20 % - Markeringsfarve2 2 3 3 3" xfId="12021" xr:uid="{51F3CAB1-6EAD-4AA2-A726-7F2BA21D78B0}"/>
    <cellStyle name="20 % - Markeringsfarve2 2 3 4" xfId="8054" xr:uid="{59AA2A9C-680B-4B57-BAEC-8EAD45488E6B}"/>
    <cellStyle name="20 % - Markeringsfarve2 2 3 4 2" xfId="13412" xr:uid="{7EB13E7A-7BE2-463E-BE63-1927772172DE}"/>
    <cellStyle name="20 % - Markeringsfarve2 2 3 5" xfId="10690" xr:uid="{8FCB10BC-1DB9-4346-80E7-5AD79E032EED}"/>
    <cellStyle name="20 % - Markeringsfarve2 2 4" xfId="4231" xr:uid="{43176968-78A5-40EF-BBA4-5DACCF734A54}"/>
    <cellStyle name="20 % - Markeringsfarve2 2 4 2" xfId="7396" xr:uid="{B396DAEA-C419-4028-BE59-5A113DAFDCD5}"/>
    <cellStyle name="20 % - Markeringsfarve2 2 4 2 2" xfId="10060" xr:uid="{AF68668C-82BB-4FD8-8252-EB0939A7AA6C}"/>
    <cellStyle name="20 % - Markeringsfarve2 2 4 2 2 2" xfId="15450" xr:uid="{B4DB3459-6E90-4321-91EA-CB13E122C8F2}"/>
    <cellStyle name="20 % - Markeringsfarve2 2 4 2 3" xfId="12697" xr:uid="{7F948453-BB4C-4BE7-B2C9-13231FF4EA60}"/>
    <cellStyle name="20 % - Markeringsfarve2 2 4 3" xfId="8730" xr:uid="{C9417B51-A2A9-4A75-9B90-245FEC2478A8}"/>
    <cellStyle name="20 % - Markeringsfarve2 2 4 3 2" xfId="14088" xr:uid="{2EF0A04B-F842-43B6-B2A4-C0D6A1038601}"/>
    <cellStyle name="20 % - Markeringsfarve2 2 4 4" xfId="11366" xr:uid="{D412244F-0574-4DE5-8F3D-E5ED6377B966}"/>
    <cellStyle name="20 % - Markeringsfarve2 2 5" xfId="6773" xr:uid="{429C814B-9880-40BA-A436-5C1EF10B02FA}"/>
    <cellStyle name="20 % - Markeringsfarve2 2 5 2" xfId="9437" xr:uid="{2AC36D6C-A3A5-4099-84F2-6AE2831A0DE6}"/>
    <cellStyle name="20 % - Markeringsfarve2 2 5 2 2" xfId="14827" xr:uid="{53C4F3F2-8663-44C1-BD5C-91B45FD993FA}"/>
    <cellStyle name="20 % - Markeringsfarve2 2 5 3" xfId="12074" xr:uid="{E5F433C5-F04D-4601-9B30-57FB1FE579C9}"/>
    <cellStyle name="20 % - Markeringsfarve2 2 6" xfId="8107" xr:uid="{322C6EBE-43F6-4990-8D67-BFAFB1171236}"/>
    <cellStyle name="20 % - Markeringsfarve2 2 6 2" xfId="13465" xr:uid="{B9E47C3C-9A21-4D09-949D-2867B9DF970F}"/>
    <cellStyle name="20 % - Markeringsfarve2 2 7" xfId="10743" xr:uid="{6BEB5E7C-EA8F-455E-8D3B-7DE26E970CCC}"/>
    <cellStyle name="20 % - Markeringsfarve2 3" xfId="3588" xr:uid="{D65163EE-C5DE-4BF5-87BC-CBADFBF2F2C3}"/>
    <cellStyle name="20 % - Markeringsfarve2 3 2" xfId="4230" xr:uid="{0011D2AE-5855-436D-90EF-0BED298AEEE8}"/>
    <cellStyle name="20 % - Markeringsfarve2 3 2 2" xfId="7395" xr:uid="{0B2A0F0E-A68B-4CC6-A01D-178B7A39F317}"/>
    <cellStyle name="20 % - Markeringsfarve2 3 2 2 2" xfId="10059" xr:uid="{BA545DD6-84FE-4AB4-B061-9C4E68928CED}"/>
    <cellStyle name="20 % - Markeringsfarve2 3 2 2 2 2" xfId="15449" xr:uid="{A4BB107D-FF4D-4529-B36F-57E8B38B3245}"/>
    <cellStyle name="20 % - Markeringsfarve2 3 2 2 3" xfId="12696" xr:uid="{529AD108-3E69-47E5-83CE-65BCDAB0F7CE}"/>
    <cellStyle name="20 % - Markeringsfarve2 3 2 3" xfId="8729" xr:uid="{E241B8C3-6D24-4EE8-B191-1F47F9992995}"/>
    <cellStyle name="20 % - Markeringsfarve2 3 2 3 2" xfId="14087" xr:uid="{3F31572A-62C6-4F74-89DE-90C775060D90}"/>
    <cellStyle name="20 % - Markeringsfarve2 3 2 4" xfId="11365" xr:uid="{BBAA1FF5-18AB-45B8-AEF6-93E3D92D5241}"/>
    <cellStyle name="20 % - Markeringsfarve2 3 3" xfId="6772" xr:uid="{F856D164-3DC4-4BDC-BD88-5CCE5CFA3C00}"/>
    <cellStyle name="20 % - Markeringsfarve2 3 3 2" xfId="9436" xr:uid="{93B3A7EB-C9F8-4CDA-AC6B-2C3A4371BF5E}"/>
    <cellStyle name="20 % - Markeringsfarve2 3 3 2 2" xfId="14826" xr:uid="{B20C32E0-D6A3-4846-A627-B73E05EE6A35}"/>
    <cellStyle name="20 % - Markeringsfarve2 3 3 3" xfId="12073" xr:uid="{5942463D-4D43-4D3B-8A02-CA4BEB49FE8B}"/>
    <cellStyle name="20 % - Markeringsfarve2 3 4" xfId="8106" xr:uid="{C59C0327-5941-4E78-ACA7-90F6A871FC66}"/>
    <cellStyle name="20 % - Markeringsfarve2 3 4 2" xfId="13464" xr:uid="{7CB0B746-FAEC-4CCA-9BB9-A67826C23450}"/>
    <cellStyle name="20 % - Markeringsfarve2 3 5" xfId="10742" xr:uid="{6EF814AD-9047-4895-A4BA-097983B8AAB7}"/>
    <cellStyle name="20 % - Markeringsfarve2 4" xfId="3587" xr:uid="{9A467522-E3CD-4212-9858-97E3FABEED52}"/>
    <cellStyle name="20 % - Markeringsfarve2 4 2" xfId="4229" xr:uid="{37905B24-0218-4EC5-8B40-7A74DCBB93EB}"/>
    <cellStyle name="20 % - Markeringsfarve2 4 2 2" xfId="7394" xr:uid="{D85D6C77-CC75-491D-8DFA-B8933B4472AA}"/>
    <cellStyle name="20 % - Markeringsfarve2 4 2 2 2" xfId="10058" xr:uid="{E8A0B6D8-74B1-49CC-BCF4-18CC2380F87F}"/>
    <cellStyle name="20 % - Markeringsfarve2 4 2 2 2 2" xfId="15448" xr:uid="{FB9D0620-5554-4880-A865-F52DEBBC781D}"/>
    <cellStyle name="20 % - Markeringsfarve2 4 2 2 3" xfId="12695" xr:uid="{65B01E0D-B430-453D-B1BD-5EE9383899C9}"/>
    <cellStyle name="20 % - Markeringsfarve2 4 2 3" xfId="8728" xr:uid="{F5C6436D-D8C1-4DF4-A935-05541E767296}"/>
    <cellStyle name="20 % - Markeringsfarve2 4 2 3 2" xfId="14086" xr:uid="{FC6D9E26-20FD-4EBA-8AB4-EC69E1C77EF0}"/>
    <cellStyle name="20 % - Markeringsfarve2 4 2 4" xfId="11364" xr:uid="{EE0AE834-4DC8-4348-B6F8-D8524B744DD4}"/>
    <cellStyle name="20 % - Markeringsfarve2 4 3" xfId="6771" xr:uid="{1D2AE69E-4118-4D9F-ACB0-9F8E8A3F1563}"/>
    <cellStyle name="20 % - Markeringsfarve2 4 3 2" xfId="9435" xr:uid="{7C6C2C7C-EBD1-4D23-8C84-37096D666187}"/>
    <cellStyle name="20 % - Markeringsfarve2 4 3 2 2" xfId="14825" xr:uid="{D4C3F559-E57A-427B-932B-0CE89341F7D3}"/>
    <cellStyle name="20 % - Markeringsfarve2 4 3 3" xfId="12072" xr:uid="{5BA8FC1B-55EF-4A3F-893B-D55290CC9C4B}"/>
    <cellStyle name="20 % - Markeringsfarve2 4 4" xfId="8105" xr:uid="{57066A46-F64F-4D20-BC8A-44C34249B429}"/>
    <cellStyle name="20 % - Markeringsfarve2 4 4 2" xfId="13463" xr:uid="{F8537654-C558-46A9-ABC2-C551C6881642}"/>
    <cellStyle name="20 % - Markeringsfarve2 4 5" xfId="10741" xr:uid="{A10FC872-268B-4F39-A2A4-3E46F2426E04}"/>
    <cellStyle name="20 % - Markeringsfarve2 5" xfId="3586" xr:uid="{5F22AF5E-A260-4239-8FAB-7B63348AA9FB}"/>
    <cellStyle name="20 % - Markeringsfarve2 5 2" xfId="4228" xr:uid="{39164A74-7E9A-4490-8795-D19A6196E06C}"/>
    <cellStyle name="20 % - Markeringsfarve2 5 2 2" xfId="7393" xr:uid="{61E4BFB0-F95B-4440-9D58-B1ACAF938BF2}"/>
    <cellStyle name="20 % - Markeringsfarve2 5 2 2 2" xfId="10057" xr:uid="{34306D4D-4277-434C-8250-1C4C255B8BA3}"/>
    <cellStyle name="20 % - Markeringsfarve2 5 2 2 2 2" xfId="15447" xr:uid="{D7C6E70C-0FFE-487F-B3FE-138176F3538C}"/>
    <cellStyle name="20 % - Markeringsfarve2 5 2 2 3" xfId="12694" xr:uid="{9D43F944-EE13-4D60-A98E-FA16C381DF27}"/>
    <cellStyle name="20 % - Markeringsfarve2 5 2 3" xfId="8727" xr:uid="{DE0B05FB-F469-4477-8FD3-5A3770E82F49}"/>
    <cellStyle name="20 % - Markeringsfarve2 5 2 3 2" xfId="14085" xr:uid="{15C65DEB-A97E-4B05-AC73-5BCA50ABB660}"/>
    <cellStyle name="20 % - Markeringsfarve2 5 2 4" xfId="11363" xr:uid="{FC2436A3-5386-4989-A1A0-F686E7D2585D}"/>
    <cellStyle name="20 % - Markeringsfarve2 5 3" xfId="6770" xr:uid="{71C4E015-9505-43B6-A536-026B80BFFFF3}"/>
    <cellStyle name="20 % - Markeringsfarve2 5 3 2" xfId="9434" xr:uid="{13E1139A-B7BB-4989-BB10-06652526E43F}"/>
    <cellStyle name="20 % - Markeringsfarve2 5 3 2 2" xfId="14824" xr:uid="{576528D4-D4BE-4FB2-ADD4-F4C10A5DA8BC}"/>
    <cellStyle name="20 % - Markeringsfarve2 5 3 3" xfId="12071" xr:uid="{0392D609-CF82-4164-B051-B359350EA2F1}"/>
    <cellStyle name="20 % - Markeringsfarve2 5 4" xfId="8104" xr:uid="{B6107FA1-DE8B-4AA5-BB18-771EE84E78F4}"/>
    <cellStyle name="20 % - Markeringsfarve2 5 4 2" xfId="13462" xr:uid="{B96437B3-F8A5-4BC2-AE34-6BA2002E0591}"/>
    <cellStyle name="20 % - Markeringsfarve2 5 5" xfId="10740" xr:uid="{E6A3C1AC-9A35-415B-B55A-4526AF25B2D6}"/>
    <cellStyle name="20 % - Markeringsfarve2 6" xfId="3585" xr:uid="{61BB1222-6A1A-435C-8901-66026DBC31FD}"/>
    <cellStyle name="20 % - Markeringsfarve2 6 2" xfId="4227" xr:uid="{5D88774F-03E8-4E93-98EF-EFE0870E12C6}"/>
    <cellStyle name="20 % - Markeringsfarve2 6 2 2" xfId="7392" xr:uid="{39E8E96C-016D-42DD-B408-89C9765FE336}"/>
    <cellStyle name="20 % - Markeringsfarve2 6 2 2 2" xfId="10056" xr:uid="{63CF7613-B875-4E60-9177-F25C1F64DDD2}"/>
    <cellStyle name="20 % - Markeringsfarve2 6 2 2 2 2" xfId="15446" xr:uid="{538643B7-CDA1-40EF-BF24-4B54E1A76304}"/>
    <cellStyle name="20 % - Markeringsfarve2 6 2 2 3" xfId="12693" xr:uid="{8D36E2A7-3576-4187-9828-FB1BE7A4FE00}"/>
    <cellStyle name="20 % - Markeringsfarve2 6 2 3" xfId="8726" xr:uid="{B4452B0B-1A46-48D4-9C00-73C269B827AE}"/>
    <cellStyle name="20 % - Markeringsfarve2 6 2 3 2" xfId="14084" xr:uid="{D30EB91D-2911-4E48-BA3C-F7AEFA294A3A}"/>
    <cellStyle name="20 % - Markeringsfarve2 6 2 4" xfId="11362" xr:uid="{9BCF4178-1B1F-46BE-94C6-928CF7548463}"/>
    <cellStyle name="20 % - Markeringsfarve2 6 3" xfId="6769" xr:uid="{8F94F4FB-04EF-4741-8D28-EC683E5CDE59}"/>
    <cellStyle name="20 % - Markeringsfarve2 6 3 2" xfId="9433" xr:uid="{210A9466-B625-4986-806F-0E97F6692911}"/>
    <cellStyle name="20 % - Markeringsfarve2 6 3 2 2" xfId="14823" xr:uid="{51B42DD4-7EE8-4123-A943-915B09677CF9}"/>
    <cellStyle name="20 % - Markeringsfarve2 6 3 3" xfId="12070" xr:uid="{51B7DF33-613B-4817-8447-5FF314643DB4}"/>
    <cellStyle name="20 % - Markeringsfarve2 6 4" xfId="8103" xr:uid="{C18349A8-AE4F-44F1-9B00-2307D3CFC317}"/>
    <cellStyle name="20 % - Markeringsfarve2 6 4 2" xfId="13461" xr:uid="{4FE73315-C88D-4869-8346-AC910F472F1D}"/>
    <cellStyle name="20 % - Markeringsfarve2 6 5" xfId="10739" xr:uid="{FBF56CD1-3DF9-43C4-A92D-B037DBA646F9}"/>
    <cellStyle name="20 % - Markeringsfarve2 7" xfId="4167" xr:uid="{83A74667-A0F5-4E6C-8649-F24FC3A51218}"/>
    <cellStyle name="20 % - Markeringsfarve2 7 2" xfId="7332" xr:uid="{A368FE6A-7834-4BED-B98D-7AB962CFD822}"/>
    <cellStyle name="20 % - Markeringsfarve2 7 2 2" xfId="9996" xr:uid="{CC2E30AD-3F7A-4CF0-8F45-D0B6FEE64DB6}"/>
    <cellStyle name="20 % - Markeringsfarve2 7 2 2 2" xfId="15386" xr:uid="{2589C3A0-15B2-45E9-8D2D-D6D039D50A69}"/>
    <cellStyle name="20 % - Markeringsfarve2 7 2 3" xfId="12633" xr:uid="{D55AF447-8790-4BF5-B66F-8A0155AD6ADC}"/>
    <cellStyle name="20 % - Markeringsfarve2 7 3" xfId="8666" xr:uid="{17C7FDA5-58C2-49E4-91DA-EC53A47EA59C}"/>
    <cellStyle name="20 % - Markeringsfarve2 7 3 2" xfId="14024" xr:uid="{2C37C505-1D77-47B3-B39A-D51E2689F8E0}"/>
    <cellStyle name="20 % - Markeringsfarve2 7 4" xfId="11302" xr:uid="{B7FDED44-5BF1-44BF-A069-ABE2E031753D}"/>
    <cellStyle name="20 % - Markeringsfarve3 2" xfId="3584" xr:uid="{3999B30F-1640-400D-8CFC-F36EB1E4930E}"/>
    <cellStyle name="20 % - Markeringsfarve3 2 2" xfId="3583" xr:uid="{694FEBB9-E85B-401A-9CC0-3CA0F0647874}"/>
    <cellStyle name="20 % - Markeringsfarve3 2 2 2" xfId="4225" xr:uid="{7AB0D4F6-56F1-4964-858E-1D879944C628}"/>
    <cellStyle name="20 % - Markeringsfarve3 2 2 2 2" xfId="7390" xr:uid="{7741EF9C-0182-44A4-B221-C437E7EF0F93}"/>
    <cellStyle name="20 % - Markeringsfarve3 2 2 2 2 2" xfId="10054" xr:uid="{C8932CDF-1F98-46C4-AC76-4284D59F817D}"/>
    <cellStyle name="20 % - Markeringsfarve3 2 2 2 2 2 2" xfId="15444" xr:uid="{D0E5322D-8005-4286-AD94-B2DE6649676B}"/>
    <cellStyle name="20 % - Markeringsfarve3 2 2 2 2 3" xfId="12691" xr:uid="{B91F3FF2-5A95-4B54-B1AC-A279F65C18A5}"/>
    <cellStyle name="20 % - Markeringsfarve3 2 2 2 3" xfId="8724" xr:uid="{8B814CCF-201B-4498-813A-53D4176C0496}"/>
    <cellStyle name="20 % - Markeringsfarve3 2 2 2 3 2" xfId="14082" xr:uid="{7EB0611B-E9A1-4996-B454-CE3B7E040B61}"/>
    <cellStyle name="20 % - Markeringsfarve3 2 2 2 4" xfId="11360" xr:uid="{0C86D083-BC13-4E19-A95B-3805BCEEF248}"/>
    <cellStyle name="20 % - Markeringsfarve3 2 2 3" xfId="7" xr:uid="{D9124AB0-962C-4951-9546-9CD51C3C984D}"/>
    <cellStyle name="20 % - Markeringsfarve3 2 2 3 2" xfId="9431" xr:uid="{46A81A09-C228-4759-878A-B41B9ADBCB95}"/>
    <cellStyle name="20 % - Markeringsfarve3 2 2 3 2 2" xfId="14821" xr:uid="{1ADD1D40-6C9F-4347-8220-62E77ABF1F3F}"/>
    <cellStyle name="20 % - Markeringsfarve3 2 2 3 3" xfId="12068" xr:uid="{645BDF29-82B6-4E88-B94A-4791F9C2F90E}"/>
    <cellStyle name="20 % - Markeringsfarve3 2 2 4" xfId="8101" xr:uid="{B6D20FFB-1670-46D9-BC86-E53AD1F70F03}"/>
    <cellStyle name="20 % - Markeringsfarve3 2 2 4 2" xfId="13459" xr:uid="{B4C48D85-0070-42EE-ABD3-20198A0D9016}"/>
    <cellStyle name="20 % - Markeringsfarve3 2 2 5" xfId="10737" xr:uid="{5A947BDE-1DF0-4A97-A490-2FF964EE1769}"/>
    <cellStyle name="20 % - Markeringsfarve3 2 3" xfId="3582" xr:uid="{EB0D8D3D-39C9-493D-9ED9-A5B71F353A1C}"/>
    <cellStyle name="20 % - Markeringsfarve3 2 3 2" xfId="4224" xr:uid="{18B548E2-8B0C-480F-ACEA-FD0A980FA789}"/>
    <cellStyle name="20 % - Markeringsfarve3 2 3 2 2" xfId="7389" xr:uid="{F84F3F2F-3E3E-478A-82FE-8784DDF20569}"/>
    <cellStyle name="20 % - Markeringsfarve3 2 3 2 2 2" xfId="10053" xr:uid="{D9FEB6FE-5E12-4A85-B8FD-BE24DBA09E17}"/>
    <cellStyle name="20 % - Markeringsfarve3 2 3 2 2 2 2" xfId="15443" xr:uid="{9C79104E-D09B-4D8E-B0FC-57EA804EE60B}"/>
    <cellStyle name="20 % - Markeringsfarve3 2 3 2 2 3" xfId="12690" xr:uid="{E7213C00-5815-4C19-AD99-1C94C228B94C}"/>
    <cellStyle name="20 % - Markeringsfarve3 2 3 2 3" xfId="8723" xr:uid="{F3523C98-5A51-4943-8F10-8C5DDB300C12}"/>
    <cellStyle name="20 % - Markeringsfarve3 2 3 2 3 2" xfId="14081" xr:uid="{D8402A89-BEF0-4E41-BB8A-1ED22E277C9D}"/>
    <cellStyle name="20 % - Markeringsfarve3 2 3 2 4" xfId="11359" xr:uid="{3EE7B602-21AD-40BF-805D-9717807AD89B}"/>
    <cellStyle name="20 % - Markeringsfarve3 2 3 3" xfId="6767" xr:uid="{87BC905F-972E-43CB-AFB5-0CB4699ADF1C}"/>
    <cellStyle name="20 % - Markeringsfarve3 2 3 3 2" xfId="9430" xr:uid="{4D54F237-A1D5-4E07-9C65-AD47830D6227}"/>
    <cellStyle name="20 % - Markeringsfarve3 2 3 3 2 2" xfId="14820" xr:uid="{7A04CC1C-74FE-404F-956B-FACD940FAC3B}"/>
    <cellStyle name="20 % - Markeringsfarve3 2 3 3 3" xfId="12067" xr:uid="{BF2528C9-D0E1-4A83-BA67-5414A2B293AE}"/>
    <cellStyle name="20 % - Markeringsfarve3 2 3 4" xfId="8100" xr:uid="{0768B2BC-AF11-4FBE-AD79-5BC3C598B2EF}"/>
    <cellStyle name="20 % - Markeringsfarve3 2 3 4 2" xfId="13458" xr:uid="{03334572-2045-4BB1-8601-B3BBD2D2CC2A}"/>
    <cellStyle name="20 % - Markeringsfarve3 2 3 5" xfId="10736" xr:uid="{4BFEA380-F0CF-4C37-A0BD-8BC0E6919E25}"/>
    <cellStyle name="20 % - Markeringsfarve3 2 4" xfId="3581" xr:uid="{192302DF-E802-4216-B9B4-89BF2588B999}"/>
    <cellStyle name="20 % - Markeringsfarve3 2 4 2" xfId="4223" xr:uid="{4937EC75-9E80-4913-A03C-B0F92B48F477}"/>
    <cellStyle name="20 % - Markeringsfarve3 2 4 2 2" xfId="7388" xr:uid="{F8CA8C3A-BEDB-42D8-A822-74196E0DD7FE}"/>
    <cellStyle name="20 % - Markeringsfarve3 2 4 2 2 2" xfId="10052" xr:uid="{1EF6B9BB-3351-4619-8E4B-12050424DBF8}"/>
    <cellStyle name="20 % - Markeringsfarve3 2 4 2 2 2 2" xfId="15442" xr:uid="{6CEC2E60-C7DE-4B29-9A8F-7DEB9A731A14}"/>
    <cellStyle name="20 % - Markeringsfarve3 2 4 2 2 3" xfId="12689" xr:uid="{E5604EB0-C842-40BA-87A8-3FE6AF0C7B68}"/>
    <cellStyle name="20 % - Markeringsfarve3 2 4 2 3" xfId="8722" xr:uid="{B73CB042-7B1B-464B-B35D-8F03B1390708}"/>
    <cellStyle name="20 % - Markeringsfarve3 2 4 2 3 2" xfId="14080" xr:uid="{13344A7E-54F2-444B-BE53-8E47A3D0288A}"/>
    <cellStyle name="20 % - Markeringsfarve3 2 4 2 4" xfId="11358" xr:uid="{92819ADD-173D-4526-AAC0-F8235DBADED2}"/>
    <cellStyle name="20 % - Markeringsfarve3 2 4 3" xfId="6766" xr:uid="{291F21B3-0F83-4524-83BC-0D07E1429125}"/>
    <cellStyle name="20 % - Markeringsfarve3 2 4 3 2" xfId="9429" xr:uid="{80D8452E-41C7-4363-AC4D-4A8012986C24}"/>
    <cellStyle name="20 % - Markeringsfarve3 2 4 3 2 2" xfId="14819" xr:uid="{11EDA83B-9AA9-4984-9CED-A2FFB6F49543}"/>
    <cellStyle name="20 % - Markeringsfarve3 2 4 3 3" xfId="12066" xr:uid="{FBE5273B-F51E-4B97-A4C1-096367198F80}"/>
    <cellStyle name="20 % - Markeringsfarve3 2 4 4" xfId="8099" xr:uid="{4DEA2A32-48C6-44DC-9253-BCDA61B305F1}"/>
    <cellStyle name="20 % - Markeringsfarve3 2 4 4 2" xfId="13457" xr:uid="{90E1146A-8733-428E-BEA9-21EA16E2BAC9}"/>
    <cellStyle name="20 % - Markeringsfarve3 2 4 5" xfId="10735" xr:uid="{A1CB1B3B-796E-4470-8F89-74A08A9253BD}"/>
    <cellStyle name="20 % - Markeringsfarve3 2 5" xfId="4226" xr:uid="{11A20F2D-06A2-4AFC-8045-E284E8DBB916}"/>
    <cellStyle name="20 % - Markeringsfarve3 2 5 2" xfId="7391" xr:uid="{68C0A1BD-4169-40C5-9BD8-76795A3AF404}"/>
    <cellStyle name="20 % - Markeringsfarve3 2 5 2 2" xfId="10055" xr:uid="{B0D8A4A8-2000-46BE-8973-2EE68F556F91}"/>
    <cellStyle name="20 % - Markeringsfarve3 2 5 2 2 2" xfId="15445" xr:uid="{3CAC29D0-1906-4344-9C02-68E1F6235BBA}"/>
    <cellStyle name="20 % - Markeringsfarve3 2 5 2 3" xfId="12692" xr:uid="{8B4F5EB4-F96F-483D-8C89-EA285F900957}"/>
    <cellStyle name="20 % - Markeringsfarve3 2 5 3" xfId="8725" xr:uid="{4E5860AD-0304-47D0-B697-F8A5E8DED987}"/>
    <cellStyle name="20 % - Markeringsfarve3 2 5 3 2" xfId="14083" xr:uid="{F3158BFA-BF14-4AAD-A122-1CA1F33CEC98}"/>
    <cellStyle name="20 % - Markeringsfarve3 2 5 4" xfId="11361" xr:uid="{DB35F0E3-673B-4B69-90F6-B8A47A078C2B}"/>
    <cellStyle name="20 % - Markeringsfarve3 2 6" xfId="6768" xr:uid="{D5796B2F-665F-41E2-B021-5088D912AB62}"/>
    <cellStyle name="20 % - Markeringsfarve3 2 6 2" xfId="9432" xr:uid="{CDDFB741-59AF-43F2-9E0A-305410E7106A}"/>
    <cellStyle name="20 % - Markeringsfarve3 2 6 2 2" xfId="14822" xr:uid="{7796B7A5-B9E9-47DA-80CA-A86619CA9D1C}"/>
    <cellStyle name="20 % - Markeringsfarve3 2 6 3" xfId="12069" xr:uid="{8D282180-5528-4316-8D35-4A269BE23971}"/>
    <cellStyle name="20 % - Markeringsfarve3 2 7" xfId="8102" xr:uid="{10BDE136-935F-44B2-86C6-AEAF84108C4C}"/>
    <cellStyle name="20 % - Markeringsfarve3 2 7 2" xfId="13460" xr:uid="{84151EA6-5A09-4F14-A726-4919BE0AE7F7}"/>
    <cellStyle name="20 % - Markeringsfarve3 2 8" xfId="10738" xr:uid="{88F132D0-2AC5-46AA-B061-30B61B25A879}"/>
    <cellStyle name="20 % - Markeringsfarve3 3" xfId="3580" xr:uid="{53219066-AC2D-4533-97BD-E71A6B1E4DF1}"/>
    <cellStyle name="20 % - Markeringsfarve3 3 2" xfId="4222" xr:uid="{B56C2689-62A3-4846-A0FA-0EE69EB38E3A}"/>
    <cellStyle name="20 % - Markeringsfarve3 3 2 2" xfId="7387" xr:uid="{66D4AC62-9766-4ACC-8D1D-A1BC6A16E6A0}"/>
    <cellStyle name="20 % - Markeringsfarve3 3 2 2 2" xfId="10051" xr:uid="{3430F914-A13F-468E-9361-B94905BE0B5D}"/>
    <cellStyle name="20 % - Markeringsfarve3 3 2 2 2 2" xfId="15441" xr:uid="{99415C8E-D6F1-41C9-9AE2-C27D6A037CA1}"/>
    <cellStyle name="20 % - Markeringsfarve3 3 2 2 3" xfId="12688" xr:uid="{BF857CCD-A069-4152-A2A4-C3ABC965330A}"/>
    <cellStyle name="20 % - Markeringsfarve3 3 2 3" xfId="8721" xr:uid="{E8E0BDDD-8D03-431B-A3C0-45A520003DA8}"/>
    <cellStyle name="20 % - Markeringsfarve3 3 2 3 2" xfId="14079" xr:uid="{7BE68F17-B26E-424C-85EF-F6DDE687DC96}"/>
    <cellStyle name="20 % - Markeringsfarve3 3 2 4" xfId="11357" xr:uid="{F2C7DACA-8BE8-4C02-AB30-C7E909C0A75C}"/>
    <cellStyle name="20 % - Markeringsfarve3 3 3" xfId="6765" xr:uid="{4EE253E1-ED13-4C55-8B5A-0D443875D6D8}"/>
    <cellStyle name="20 % - Markeringsfarve3 3 3 2" xfId="9428" xr:uid="{DB39EF62-C867-4920-BCE6-2257D5D7D0E4}"/>
    <cellStyle name="20 % - Markeringsfarve3 3 3 2 2" xfId="14818" xr:uid="{428C3227-A5EE-47CB-83DC-1309BE72202D}"/>
    <cellStyle name="20 % - Markeringsfarve3 3 3 3" xfId="12065" xr:uid="{3AA0EA06-D27C-465D-8600-993B6D849470}"/>
    <cellStyle name="20 % - Markeringsfarve3 3 4" xfId="8098" xr:uid="{A38FB089-83EF-483C-B399-E76BA2FF0921}"/>
    <cellStyle name="20 % - Markeringsfarve3 3 4 2" xfId="13456" xr:uid="{78F5DCC1-20EA-4EB6-9C58-32BFBAB05F70}"/>
    <cellStyle name="20 % - Markeringsfarve3 3 5" xfId="10734" xr:uid="{8543D871-D317-4A8C-A5CC-C236F22E7F8D}"/>
    <cellStyle name="20 % - Markeringsfarve3 4" xfId="3579" xr:uid="{D215AFE7-39B2-4248-988E-58FEF6204F53}"/>
    <cellStyle name="20 % - Markeringsfarve3 4 2" xfId="4221" xr:uid="{1D4011CA-4475-44C8-9A89-9B943E6D3339}"/>
    <cellStyle name="20 % - Markeringsfarve3 4 2 2" xfId="7386" xr:uid="{1F7033BB-14C6-477C-85DA-3D6EB669A98A}"/>
    <cellStyle name="20 % - Markeringsfarve3 4 2 2 2" xfId="10050" xr:uid="{7EA45617-AD32-4C40-BBF9-6EE77E90CF3E}"/>
    <cellStyle name="20 % - Markeringsfarve3 4 2 2 2 2" xfId="15440" xr:uid="{342215ED-976B-4F50-ACA0-EDACD641AF0D}"/>
    <cellStyle name="20 % - Markeringsfarve3 4 2 2 3" xfId="12687" xr:uid="{55735CFD-3B87-49D2-8F49-8CEC2CCFA77D}"/>
    <cellStyle name="20 % - Markeringsfarve3 4 2 3" xfId="8720" xr:uid="{0930ED96-0AD9-4162-B44E-CCDCB74C96A4}"/>
    <cellStyle name="20 % - Markeringsfarve3 4 2 3 2" xfId="14078" xr:uid="{792BC8BE-9BC6-4777-B19B-81C71A8163D9}"/>
    <cellStyle name="20 % - Markeringsfarve3 4 2 4" xfId="11356" xr:uid="{D8024F44-5230-416D-982E-58F20F0A2794}"/>
    <cellStyle name="20 % - Markeringsfarve3 4 3" xfId="6764" xr:uid="{399BF0CA-A076-43B0-817F-9169924DB6C7}"/>
    <cellStyle name="20 % - Markeringsfarve3 4 3 2" xfId="9427" xr:uid="{ACAF3A32-2BFA-4F94-846E-BCECD0FFA2C4}"/>
    <cellStyle name="20 % - Markeringsfarve3 4 3 2 2" xfId="14817" xr:uid="{58026A98-C352-49A8-A3AE-C170750FF149}"/>
    <cellStyle name="20 % - Markeringsfarve3 4 3 3" xfId="12064" xr:uid="{7AC3F330-FE33-4392-BF23-0BB215554C65}"/>
    <cellStyle name="20 % - Markeringsfarve3 4 4" xfId="8097" xr:uid="{7C899841-8C36-4EEB-978D-FB2587C35E2A}"/>
    <cellStyle name="20 % - Markeringsfarve3 4 4 2" xfId="13455" xr:uid="{87513741-A465-4D17-B69D-12C8CF24F437}"/>
    <cellStyle name="20 % - Markeringsfarve3 4 5" xfId="10733" xr:uid="{384619F0-C8C4-409C-9EEF-36221349BE98}"/>
    <cellStyle name="20 % - Markeringsfarve3 5" xfId="3578" xr:uid="{3B702CD1-4D55-489A-B067-26AF250BA832}"/>
    <cellStyle name="20 % - Markeringsfarve3 5 2" xfId="4220" xr:uid="{E4CBA81D-3D30-4A4F-960B-5D4B846A21F3}"/>
    <cellStyle name="20 % - Markeringsfarve3 5 2 2" xfId="7385" xr:uid="{E39B6479-4BCA-4CC3-94CC-C42AC44A7C40}"/>
    <cellStyle name="20 % - Markeringsfarve3 5 2 2 2" xfId="10049" xr:uid="{475CEB5A-B599-402F-9F29-FC23C3EA1A65}"/>
    <cellStyle name="20 % - Markeringsfarve3 5 2 2 2 2" xfId="15439" xr:uid="{3DC3867C-D3AB-4B5E-96EC-C4DE9FA5A2BA}"/>
    <cellStyle name="20 % - Markeringsfarve3 5 2 2 3" xfId="12686" xr:uid="{9F600794-FBD5-4CEB-B072-6C35FE28FA67}"/>
    <cellStyle name="20 % - Markeringsfarve3 5 2 3" xfId="8719" xr:uid="{DF781618-C741-4A1E-941C-AB8E55FE5D1A}"/>
    <cellStyle name="20 % - Markeringsfarve3 5 2 3 2" xfId="14077" xr:uid="{F55A7235-0BA2-43BE-93C8-842089BE6DDD}"/>
    <cellStyle name="20 % - Markeringsfarve3 5 2 4" xfId="11355" xr:uid="{966B78EC-7E13-40F2-89E4-4845CE075F4C}"/>
    <cellStyle name="20 % - Markeringsfarve3 5 3" xfId="6763" xr:uid="{17B5D724-9C5D-407E-9DA0-637074327374}"/>
    <cellStyle name="20 % - Markeringsfarve3 5 3 2" xfId="9426" xr:uid="{F9B570B2-81DF-40D3-9988-1D0E7F224FB6}"/>
    <cellStyle name="20 % - Markeringsfarve3 5 3 2 2" xfId="14816" xr:uid="{32826680-8ADA-4C8F-9CEA-1CE0D737B766}"/>
    <cellStyle name="20 % - Markeringsfarve3 5 3 3" xfId="12063" xr:uid="{3EEDD182-68BE-4503-A78D-3906E0A11539}"/>
    <cellStyle name="20 % - Markeringsfarve3 5 4" xfId="8096" xr:uid="{B4015DF4-B504-4CDF-935C-FE19C0254607}"/>
    <cellStyle name="20 % - Markeringsfarve3 5 4 2" xfId="13454" xr:uid="{37B352FE-AA00-4A6B-A15D-D9853B0F0DE4}"/>
    <cellStyle name="20 % - Markeringsfarve3 5 5" xfId="10732" xr:uid="{AECF2D11-0BC7-4B5D-B500-6E73057A728E}"/>
    <cellStyle name="20 % - Markeringsfarve3 6" xfId="3577" xr:uid="{C797AA02-78AB-4557-8769-13FFDF944F19}"/>
    <cellStyle name="20 % - Markeringsfarve3 6 2" xfId="4219" xr:uid="{B3A4A73B-AA5C-46D1-BE9E-A9014685F60B}"/>
    <cellStyle name="20 % - Markeringsfarve3 6 2 2" xfId="7384" xr:uid="{EC480199-58F0-4B69-880E-F3047CA90336}"/>
    <cellStyle name="20 % - Markeringsfarve3 6 2 2 2" xfId="10048" xr:uid="{E98FBFFA-265E-49EC-996E-A1AA57480F7D}"/>
    <cellStyle name="20 % - Markeringsfarve3 6 2 2 2 2" xfId="15438" xr:uid="{DA84A6EF-96CF-4941-8A26-6D8341F7C8C1}"/>
    <cellStyle name="20 % - Markeringsfarve3 6 2 2 3" xfId="12685" xr:uid="{9E5F3DA7-379B-4FF4-AE4F-0190BFAABC43}"/>
    <cellStyle name="20 % - Markeringsfarve3 6 2 3" xfId="8718" xr:uid="{5D4DB4B2-1FBB-42D6-A1C8-B61A33805E61}"/>
    <cellStyle name="20 % - Markeringsfarve3 6 2 3 2" xfId="14076" xr:uid="{16864AD1-1CA4-449C-800D-318E59B814BE}"/>
    <cellStyle name="20 % - Markeringsfarve3 6 2 4" xfId="11354" xr:uid="{8E2A137D-2027-4700-8DBE-4963DC166729}"/>
    <cellStyle name="20 % - Markeringsfarve3 6 3" xfId="6762" xr:uid="{499D363F-17AF-4DF6-BB21-39C32838F2C0}"/>
    <cellStyle name="20 % - Markeringsfarve3 6 3 2" xfId="9425" xr:uid="{8E751C6F-D4B4-460D-9918-5FBDF08FEFD7}"/>
    <cellStyle name="20 % - Markeringsfarve3 6 3 2 2" xfId="14815" xr:uid="{192C26A0-0483-482F-94BE-940C6FD38C11}"/>
    <cellStyle name="20 % - Markeringsfarve3 6 3 3" xfId="12062" xr:uid="{AB496E95-70AB-4F4D-ADBD-6D7E9EAAAD6C}"/>
    <cellStyle name="20 % - Markeringsfarve3 6 4" xfId="8095" xr:uid="{34D82DAF-B584-4BAC-BF19-922F2E5DF845}"/>
    <cellStyle name="20 % - Markeringsfarve3 6 4 2" xfId="13453" xr:uid="{05FA8D9F-A1F8-4A61-995A-17C7A288AD61}"/>
    <cellStyle name="20 % - Markeringsfarve3 6 5" xfId="10731" xr:uid="{982AC04B-673D-4A32-A341-D7149F1CD0B1}"/>
    <cellStyle name="20 % - Markeringsfarve3 7" xfId="4169" xr:uid="{5F6FC078-2104-4715-8FB1-28249FFBC831}"/>
    <cellStyle name="20 % - Markeringsfarve3 7 2" xfId="7334" xr:uid="{211CC760-2ECC-447D-8910-6D1D1A2F9866}"/>
    <cellStyle name="20 % - Markeringsfarve3 7 2 2" xfId="9998" xr:uid="{D70742F2-19B8-454C-80A1-9988E43BFA61}"/>
    <cellStyle name="20 % - Markeringsfarve3 7 2 2 2" xfId="15388" xr:uid="{6298B294-EFE9-4EC1-8F07-9711048810DD}"/>
    <cellStyle name="20 % - Markeringsfarve3 7 2 3" xfId="12635" xr:uid="{EA2F5A8E-EDB3-45A2-AC81-4A857DE9EBAD}"/>
    <cellStyle name="20 % - Markeringsfarve3 7 3" xfId="8668" xr:uid="{3AA8C5FB-7555-4844-B8FF-3E6C31729194}"/>
    <cellStyle name="20 % - Markeringsfarve3 7 3 2" xfId="14026" xr:uid="{3B456062-0A75-456A-9A3D-00E683CC246C}"/>
    <cellStyle name="20 % - Markeringsfarve3 7 4" xfId="11304" xr:uid="{8D3AD3CA-5AD5-4E3A-A6DB-A0613494B0C2}"/>
    <cellStyle name="20 % - Markeringsfarve4 2" xfId="3576" xr:uid="{2EEB9491-FDAF-464B-8D88-7EAB22D6D4BE}"/>
    <cellStyle name="20 % - Markeringsfarve4 2 2" xfId="3575" xr:uid="{08AA50C7-90C0-4D23-A3FB-02B58D461511}"/>
    <cellStyle name="20 % - Markeringsfarve4 2 2 2" xfId="4217" xr:uid="{3B7D7B01-8479-4AA8-9DD4-4F15B5D6388F}"/>
    <cellStyle name="20 % - Markeringsfarve4 2 2 2 2" xfId="7382" xr:uid="{A18191EF-6039-4613-BDC7-D85659D40E46}"/>
    <cellStyle name="20 % - Markeringsfarve4 2 2 2 2 2" xfId="10046" xr:uid="{5075D55A-05BA-4EA1-B42B-E98ADB003755}"/>
    <cellStyle name="20 % - Markeringsfarve4 2 2 2 2 2 2" xfId="15436" xr:uid="{0B6FB76C-1C8D-4955-B6B0-942882F07371}"/>
    <cellStyle name="20 % - Markeringsfarve4 2 2 2 2 3" xfId="12683" xr:uid="{B81B1BDC-56DD-49BA-9746-19D367FE80F7}"/>
    <cellStyle name="20 % - Markeringsfarve4 2 2 2 3" xfId="8716" xr:uid="{696192E8-1D5D-420D-BE0D-8D5448CAAFF0}"/>
    <cellStyle name="20 % - Markeringsfarve4 2 2 2 3 2" xfId="14074" xr:uid="{90B4DC42-09D6-4172-8401-FDF9D469AA49}"/>
    <cellStyle name="20 % - Markeringsfarve4 2 2 2 4" xfId="11352" xr:uid="{3C377F87-691B-4F89-93D6-91B622AF5768}"/>
    <cellStyle name="20 % - Markeringsfarve4 2 2 3" xfId="6760" xr:uid="{57C951AD-AE34-4CF7-8208-497AD0A06341}"/>
    <cellStyle name="20 % - Markeringsfarve4 2 2 3 2" xfId="9423" xr:uid="{B12C1084-3EA5-4A4B-A044-01F05CE74CF1}"/>
    <cellStyle name="20 % - Markeringsfarve4 2 2 3 2 2" xfId="14813" xr:uid="{46CA4B0D-9AB2-41A4-8FB2-722CC16A2272}"/>
    <cellStyle name="20 % - Markeringsfarve4 2 2 3 3" xfId="12060" xr:uid="{B45A54C4-AB6B-4792-ADA1-A9D8779D0246}"/>
    <cellStyle name="20 % - Markeringsfarve4 2 2 4" xfId="8093" xr:uid="{EC23F4C5-5CB8-44AE-A856-9429B1CE2F80}"/>
    <cellStyle name="20 % - Markeringsfarve4 2 2 4 2" xfId="13451" xr:uid="{4F613BCC-EA58-4FAE-A34F-02CE0A4C311D}"/>
    <cellStyle name="20 % - Markeringsfarve4 2 2 5" xfId="10729" xr:uid="{2E31B6D5-4792-4AEA-94D4-4876690B7A7F}"/>
    <cellStyle name="20 % - Markeringsfarve4 2 3" xfId="3574" xr:uid="{1162B287-1699-4766-B685-FD2F0497B092}"/>
    <cellStyle name="20 % - Markeringsfarve4 2 3 2" xfId="4216" xr:uid="{68471948-947E-43D5-AE6B-9046C669CDCD}"/>
    <cellStyle name="20 % - Markeringsfarve4 2 3 2 2" xfId="7381" xr:uid="{3A8AA158-D486-4A0A-A4AC-6412E1819F9D}"/>
    <cellStyle name="20 % - Markeringsfarve4 2 3 2 2 2" xfId="10045" xr:uid="{C9FCB91F-4D08-4EA0-8271-A306B76D45FE}"/>
    <cellStyle name="20 % - Markeringsfarve4 2 3 2 2 2 2" xfId="15435" xr:uid="{2016B08F-4691-47F7-AEEC-034A0EDC8FB1}"/>
    <cellStyle name="20 % - Markeringsfarve4 2 3 2 2 3" xfId="12682" xr:uid="{1FE6F205-6C8F-45EC-B813-2A56239A2B58}"/>
    <cellStyle name="20 % - Markeringsfarve4 2 3 2 3" xfId="8715" xr:uid="{B68CFB31-D29D-4EAC-A42F-BA93BB36EA57}"/>
    <cellStyle name="20 % - Markeringsfarve4 2 3 2 3 2" xfId="14073" xr:uid="{C57362EB-0294-457D-A2C0-8826C9EEA6A5}"/>
    <cellStyle name="20 % - Markeringsfarve4 2 3 2 4" xfId="11351" xr:uid="{7F007442-61BC-444B-80BB-55D3FC96E661}"/>
    <cellStyle name="20 % - Markeringsfarve4 2 3 3" xfId="6759" xr:uid="{7FEF0856-4ECC-41DF-8E48-6C8337A71CBE}"/>
    <cellStyle name="20 % - Markeringsfarve4 2 3 3 2" xfId="9422" xr:uid="{79F9605E-BD17-4F0C-9BC1-F67E990498DA}"/>
    <cellStyle name="20 % - Markeringsfarve4 2 3 3 2 2" xfId="14812" xr:uid="{77FEAE75-146F-4C2E-9B88-295A5B746220}"/>
    <cellStyle name="20 % - Markeringsfarve4 2 3 3 3" xfId="12059" xr:uid="{1D620C9F-1A84-4D21-AF58-0B71288DE770}"/>
    <cellStyle name="20 % - Markeringsfarve4 2 3 4" xfId="8092" xr:uid="{056DE102-F30B-4225-893E-AC658F427025}"/>
    <cellStyle name="20 % - Markeringsfarve4 2 3 4 2" xfId="13450" xr:uid="{9CFD5443-BB05-4E89-B810-FD6586D53986}"/>
    <cellStyle name="20 % - Markeringsfarve4 2 3 5" xfId="10728" xr:uid="{7D97E47A-B881-4E5F-AD81-E4E672543EB3}"/>
    <cellStyle name="20 % - Markeringsfarve4 2 4" xfId="4218" xr:uid="{DBCA152A-8619-4729-95BE-D7C55E792E83}"/>
    <cellStyle name="20 % - Markeringsfarve4 2 4 2" xfId="7383" xr:uid="{72EED285-47C0-4A98-84F8-F4B26DDD4925}"/>
    <cellStyle name="20 % - Markeringsfarve4 2 4 2 2" xfId="10047" xr:uid="{2CB57A0F-BACE-4061-9C60-D13D9210A0A7}"/>
    <cellStyle name="20 % - Markeringsfarve4 2 4 2 2 2" xfId="15437" xr:uid="{A9B2E803-791F-4868-8AD7-7F523C7268DE}"/>
    <cellStyle name="20 % - Markeringsfarve4 2 4 2 3" xfId="12684" xr:uid="{D174CF72-9897-43C5-A085-3766076D92B6}"/>
    <cellStyle name="20 % - Markeringsfarve4 2 4 3" xfId="8717" xr:uid="{25D339FA-20B3-4CFB-936E-6A76DE42B8AB}"/>
    <cellStyle name="20 % - Markeringsfarve4 2 4 3 2" xfId="14075" xr:uid="{FBD5A392-3C74-446A-8332-6D43346521F8}"/>
    <cellStyle name="20 % - Markeringsfarve4 2 4 4" xfId="11353" xr:uid="{F1FCA077-8C6E-4E8B-8AB3-60B740A122F9}"/>
    <cellStyle name="20 % - Markeringsfarve4 2 5" xfId="6761" xr:uid="{9A022F65-002D-464C-864B-84CDA4D638D4}"/>
    <cellStyle name="20 % - Markeringsfarve4 2 5 2" xfId="9424" xr:uid="{41973F36-B4D0-4720-95F1-8612D46C3789}"/>
    <cellStyle name="20 % - Markeringsfarve4 2 5 2 2" xfId="14814" xr:uid="{90D24C94-C0CB-41A1-AED3-661BC419491F}"/>
    <cellStyle name="20 % - Markeringsfarve4 2 5 3" xfId="12061" xr:uid="{64725937-49F2-4472-ABEB-6EDF9A0F7E73}"/>
    <cellStyle name="20 % - Markeringsfarve4 2 6" xfId="8094" xr:uid="{E88FAFF8-AB3B-4891-B2F5-696204F4723D}"/>
    <cellStyle name="20 % - Markeringsfarve4 2 6 2" xfId="13452" xr:uid="{F8B91733-8D9B-4A35-85BB-5FE7033C8C34}"/>
    <cellStyle name="20 % - Markeringsfarve4 2 7" xfId="10730" xr:uid="{F5678C2B-AFF6-4F19-8559-46612937EB54}"/>
    <cellStyle name="20 % - Markeringsfarve4 3" xfId="3573" xr:uid="{FAEA487C-50EB-420B-A735-A1D25AEC73F7}"/>
    <cellStyle name="20 % - Markeringsfarve4 3 2" xfId="4215" xr:uid="{25E10931-274E-4D5B-B639-B9121B1CC59F}"/>
    <cellStyle name="20 % - Markeringsfarve4 3 2 2" xfId="7380" xr:uid="{04E9415D-EEC4-4EC7-AE6F-9BDBAAE83B04}"/>
    <cellStyle name="20 % - Markeringsfarve4 3 2 2 2" xfId="10044" xr:uid="{1D9A32B1-0AD9-43B0-8AE9-E818A355D1CC}"/>
    <cellStyle name="20 % - Markeringsfarve4 3 2 2 2 2" xfId="15434" xr:uid="{152CB2B0-A23F-4BA5-A4AC-C73BD4DB8840}"/>
    <cellStyle name="20 % - Markeringsfarve4 3 2 2 3" xfId="12681" xr:uid="{A4BC52E8-8F7D-4C06-B4BB-DBD3A5D5DE0B}"/>
    <cellStyle name="20 % - Markeringsfarve4 3 2 3" xfId="8714" xr:uid="{F88E8ED9-01FD-4007-B53E-C4757E2B29A3}"/>
    <cellStyle name="20 % - Markeringsfarve4 3 2 3 2" xfId="14072" xr:uid="{B1A4CE12-8F97-4435-AD1B-4186250FF890}"/>
    <cellStyle name="20 % - Markeringsfarve4 3 2 4" xfId="11350" xr:uid="{7D136496-E53E-41AE-9070-8B9A105370ED}"/>
    <cellStyle name="20 % - Markeringsfarve4 3 3" xfId="6758" xr:uid="{34CA8A47-C3C6-4C99-8EC4-837590B731DA}"/>
    <cellStyle name="20 % - Markeringsfarve4 3 3 2" xfId="9421" xr:uid="{D2DA3B0E-FFB6-46EA-93E3-D724FE1F12AD}"/>
    <cellStyle name="20 % - Markeringsfarve4 3 3 2 2" xfId="14811" xr:uid="{710B3050-E033-42F9-9396-451122C1F506}"/>
    <cellStyle name="20 % - Markeringsfarve4 3 3 3" xfId="12058" xr:uid="{42AD5D5C-1E78-4BEF-A5BC-C8B0BEEB1E67}"/>
    <cellStyle name="20 % - Markeringsfarve4 3 4" xfId="8091" xr:uid="{44D6CC59-8B0A-437C-9CB6-EF73E1077489}"/>
    <cellStyle name="20 % - Markeringsfarve4 3 4 2" xfId="13449" xr:uid="{00E9A2DB-F36E-4D6D-8144-514CB598C9E5}"/>
    <cellStyle name="20 % - Markeringsfarve4 3 5" xfId="10727" xr:uid="{D8187079-ED94-4971-ADD6-B237EB8013D4}"/>
    <cellStyle name="20 % - Markeringsfarve4 4" xfId="3572" xr:uid="{2195D755-CCB8-4544-B442-5A5ECF70B48C}"/>
    <cellStyle name="20 % - Markeringsfarve4 4 2" xfId="4214" xr:uid="{0A63881E-17F5-4F4D-B39C-0C16BB45AE36}"/>
    <cellStyle name="20 % - Markeringsfarve4 4 2 2" xfId="7379" xr:uid="{BDCE3855-C314-47A3-AFC8-D27ABB970179}"/>
    <cellStyle name="20 % - Markeringsfarve4 4 2 2 2" xfId="10043" xr:uid="{6956FAD5-3B8A-47A5-835D-FB800A4567E1}"/>
    <cellStyle name="20 % - Markeringsfarve4 4 2 2 2 2" xfId="15433" xr:uid="{1F00C1C6-D39C-4901-83CF-B10B1E2A070E}"/>
    <cellStyle name="20 % - Markeringsfarve4 4 2 2 3" xfId="12680" xr:uid="{50DF6F2D-7F06-45B3-B025-03C93D54ABB7}"/>
    <cellStyle name="20 % - Markeringsfarve4 4 2 3" xfId="8713" xr:uid="{912B4CE9-2EC1-4E7E-AC1C-9EC8A02CF601}"/>
    <cellStyle name="20 % - Markeringsfarve4 4 2 3 2" xfId="14071" xr:uid="{21783872-D451-4511-8D99-AF5822B8B47A}"/>
    <cellStyle name="20 % - Markeringsfarve4 4 2 4" xfId="11349" xr:uid="{073E8CF0-A565-4011-8360-A03DF458172E}"/>
    <cellStyle name="20 % - Markeringsfarve4 4 3" xfId="6757" xr:uid="{C56DE90C-98DA-4E48-BDA4-26B288F6693F}"/>
    <cellStyle name="20 % - Markeringsfarve4 4 3 2" xfId="9420" xr:uid="{9C25A592-1C6F-47CB-B2F1-56D5E322A86B}"/>
    <cellStyle name="20 % - Markeringsfarve4 4 3 2 2" xfId="14810" xr:uid="{EF334C55-A10E-4804-AC13-785A91E0637A}"/>
    <cellStyle name="20 % - Markeringsfarve4 4 3 3" xfId="12057" xr:uid="{83F09451-ACF4-4D1B-9453-4F0B744E24AA}"/>
    <cellStyle name="20 % - Markeringsfarve4 4 4" xfId="8090" xr:uid="{CE46A3F7-7A16-4BF3-992B-C89430646493}"/>
    <cellStyle name="20 % - Markeringsfarve4 4 4 2" xfId="13448" xr:uid="{8808AA6E-62BE-455E-B748-827D853103D0}"/>
    <cellStyle name="20 % - Markeringsfarve4 4 5" xfId="10726" xr:uid="{FD89BC77-8B18-475C-81C1-E0D9F8C08B54}"/>
    <cellStyle name="20 % - Markeringsfarve4 5" xfId="3571" xr:uid="{7210FDB5-53E4-446E-9B90-1F250E1AD5A6}"/>
    <cellStyle name="20 % - Markeringsfarve4 5 2" xfId="4213" xr:uid="{ADAC99CC-DD5C-4E3F-8B6E-4B303D4FF032}"/>
    <cellStyle name="20 % - Markeringsfarve4 5 2 2" xfId="7378" xr:uid="{C851E20F-8C79-4303-B80E-7FABD6798A44}"/>
    <cellStyle name="20 % - Markeringsfarve4 5 2 2 2" xfId="10042" xr:uid="{455F51E8-FC1A-4B9B-97F0-744C33309D15}"/>
    <cellStyle name="20 % - Markeringsfarve4 5 2 2 2 2" xfId="15432" xr:uid="{303FE430-86AC-4664-AD46-3644D9D14EC3}"/>
    <cellStyle name="20 % - Markeringsfarve4 5 2 2 3" xfId="12679" xr:uid="{A9806551-43D0-4B30-8DB4-C021679D0D55}"/>
    <cellStyle name="20 % - Markeringsfarve4 5 2 3" xfId="8712" xr:uid="{8D38AA82-0AFB-41B8-AAC7-7C0631D20FA0}"/>
    <cellStyle name="20 % - Markeringsfarve4 5 2 3 2" xfId="14070" xr:uid="{67F6CEC5-7F51-4E3A-8813-D242D64200B3}"/>
    <cellStyle name="20 % - Markeringsfarve4 5 2 4" xfId="11348" xr:uid="{05CF56F4-5319-4888-A078-18C6810A182E}"/>
    <cellStyle name="20 % - Markeringsfarve4 5 3" xfId="6756" xr:uid="{F9780A3E-A77A-4974-87EF-BDE3BFE7C75D}"/>
    <cellStyle name="20 % - Markeringsfarve4 5 3 2" xfId="9419" xr:uid="{FC7F3A32-E5FD-4C77-B5B4-8F67F7015839}"/>
    <cellStyle name="20 % - Markeringsfarve4 5 3 2 2" xfId="14809" xr:uid="{05F627B5-8035-4E20-8419-8C40AF783724}"/>
    <cellStyle name="20 % - Markeringsfarve4 5 3 3" xfId="12056" xr:uid="{DC65A202-9462-42DC-A148-25BD1D2A2440}"/>
    <cellStyle name="20 % - Markeringsfarve4 5 4" xfId="8089" xr:uid="{7ECA0F85-B7C3-4E0C-8304-F9413C780765}"/>
    <cellStyle name="20 % - Markeringsfarve4 5 4 2" xfId="13447" xr:uid="{940C047F-1532-4D01-96C4-CA7565DD10AE}"/>
    <cellStyle name="20 % - Markeringsfarve4 5 5" xfId="10725" xr:uid="{777765A8-5824-4812-83FB-244853B48486}"/>
    <cellStyle name="20 % - Markeringsfarve4 6" xfId="3570" xr:uid="{8677D69A-7566-4F99-8730-8806C6A86DD4}"/>
    <cellStyle name="20 % - Markeringsfarve4 6 2" xfId="4212" xr:uid="{B7103A65-2687-4DE9-8611-257E794E51EF}"/>
    <cellStyle name="20 % - Markeringsfarve4 6 2 2" xfId="7377" xr:uid="{0F5DF51D-8AB3-44D4-95CC-BE828D334490}"/>
    <cellStyle name="20 % - Markeringsfarve4 6 2 2 2" xfId="10041" xr:uid="{3E8418B2-A8D6-4CB6-8C47-985CBD508D10}"/>
    <cellStyle name="20 % - Markeringsfarve4 6 2 2 2 2" xfId="15431" xr:uid="{BD00E407-EE61-4031-A3EA-C10A8D0AED64}"/>
    <cellStyle name="20 % - Markeringsfarve4 6 2 2 3" xfId="12678" xr:uid="{5679A9C9-C0AF-40CB-A920-5EB7A302B12F}"/>
    <cellStyle name="20 % - Markeringsfarve4 6 2 3" xfId="8711" xr:uid="{7C780E9E-1748-4D4C-A7A4-D77712094957}"/>
    <cellStyle name="20 % - Markeringsfarve4 6 2 3 2" xfId="14069" xr:uid="{D7D829B4-6621-44B6-A026-03B9617F1C35}"/>
    <cellStyle name="20 % - Markeringsfarve4 6 2 4" xfId="11347" xr:uid="{E2F859CA-ECD8-44E0-AAAD-AEF5A9CC4263}"/>
    <cellStyle name="20 % - Markeringsfarve4 6 3" xfId="6755" xr:uid="{18BBBD14-0077-4F5F-AC33-036AB4867907}"/>
    <cellStyle name="20 % - Markeringsfarve4 6 3 2" xfId="9418" xr:uid="{B92B4550-F794-45B0-B601-699624AB80B5}"/>
    <cellStyle name="20 % - Markeringsfarve4 6 3 2 2" xfId="14808" xr:uid="{031869DC-6652-4C75-A867-3138787FCAA0}"/>
    <cellStyle name="20 % - Markeringsfarve4 6 3 3" xfId="12055" xr:uid="{9D807472-21D3-47A2-875E-898DF0B389B1}"/>
    <cellStyle name="20 % - Markeringsfarve4 6 4" xfId="8088" xr:uid="{FA16BB54-237D-45A9-958B-243F32AC8569}"/>
    <cellStyle name="20 % - Markeringsfarve4 6 4 2" xfId="13446" xr:uid="{685BDBB1-3EC4-4631-A259-AE912CFD10EF}"/>
    <cellStyle name="20 % - Markeringsfarve4 6 5" xfId="10724" xr:uid="{8FC173A0-5F5E-4EA6-8EB1-7E2EC0586720}"/>
    <cellStyle name="20 % - Markeringsfarve4 7" xfId="4171" xr:uid="{6B08749B-DE62-4A97-8A2C-F13A914C2290}"/>
    <cellStyle name="20 % - Markeringsfarve4 7 2" xfId="7336" xr:uid="{F4C56391-CC7B-4657-8A79-B4A2170019B9}"/>
    <cellStyle name="20 % - Markeringsfarve4 7 2 2" xfId="10000" xr:uid="{5813CC80-61F6-499C-BCF9-8A22753EEB92}"/>
    <cellStyle name="20 % - Markeringsfarve4 7 2 2 2" xfId="15390" xr:uid="{22524713-F8E5-4906-94AE-436D2B84B12D}"/>
    <cellStyle name="20 % - Markeringsfarve4 7 2 3" xfId="12637" xr:uid="{2A76D1C8-E1E5-4137-9AC9-46078863394D}"/>
    <cellStyle name="20 % - Markeringsfarve4 7 3" xfId="8670" xr:uid="{DC442473-8B95-407C-B447-761274DF1835}"/>
    <cellStyle name="20 % - Markeringsfarve4 7 3 2" xfId="14028" xr:uid="{012C701F-32D6-4DB5-AA30-12F6ECB03D0A}"/>
    <cellStyle name="20 % - Markeringsfarve4 7 4" xfId="11306" xr:uid="{0BDE5705-048B-4178-AE8D-865D6FCC7187}"/>
    <cellStyle name="20 % - Markeringsfarve5 2" xfId="3569" xr:uid="{9C376C45-EA78-4900-8F79-E4C60275CC89}"/>
    <cellStyle name="20 % - Markeringsfarve5 2 2" xfId="3568" xr:uid="{3B65F633-D6B9-447E-8641-A9FEA406C0C0}"/>
    <cellStyle name="20 % - Markeringsfarve5 2 2 2" xfId="4210" xr:uid="{6346651E-91FD-4003-96E1-0C386F9BD0B0}"/>
    <cellStyle name="20 % - Markeringsfarve5 2 2 2 2" xfId="7375" xr:uid="{743EDE14-CA22-48D3-A325-94F88BA7E273}"/>
    <cellStyle name="20 % - Markeringsfarve5 2 2 2 2 2" xfId="10039" xr:uid="{40CF086F-7244-4816-AF27-71D0F660AA47}"/>
    <cellStyle name="20 % - Markeringsfarve5 2 2 2 2 2 2" xfId="15429" xr:uid="{57DA4683-2CC8-4FD6-9502-1BD798606048}"/>
    <cellStyle name="20 % - Markeringsfarve5 2 2 2 2 3" xfId="12676" xr:uid="{CE7D80FD-7BC4-49F9-9474-CA2552A307E0}"/>
    <cellStyle name="20 % - Markeringsfarve5 2 2 2 3" xfId="8709" xr:uid="{2639BBA4-2866-4E2D-822D-23CC00B4C521}"/>
    <cellStyle name="20 % - Markeringsfarve5 2 2 2 3 2" xfId="14067" xr:uid="{E9173D7E-2651-46BC-8391-02E11AC2E46C}"/>
    <cellStyle name="20 % - Markeringsfarve5 2 2 2 4" xfId="15988" xr:uid="{B6E98A93-1F23-4741-96E4-0C9AFA208DAC}"/>
    <cellStyle name="20 % - Markeringsfarve5 2 2 2 5" xfId="11345" xr:uid="{4016E2AC-5ED0-4710-9FEA-3B8A334EA087}"/>
    <cellStyle name="20 % - Markeringsfarve5 2 2 3" xfId="6753" xr:uid="{C75C44B7-9A43-4F14-A057-B8BA25B527E6}"/>
    <cellStyle name="20 % - Markeringsfarve5 2 2 3 2" xfId="9416" xr:uid="{E873F33E-6E7C-40F4-9F3E-6B1FCF12F37A}"/>
    <cellStyle name="20 % - Markeringsfarve5 2 2 3 2 2" xfId="14806" xr:uid="{B348A0A2-0E5E-40B4-BC8E-2A691B2FED06}"/>
    <cellStyle name="20 % - Markeringsfarve5 2 2 3 3" xfId="12053" xr:uid="{3B3216C7-6D20-41C3-A6BB-8DCD8EC6DEFE}"/>
    <cellStyle name="20 % - Markeringsfarve5 2 2 4" xfId="8086" xr:uid="{DD573B84-0776-4308-A9A8-2085A3E246DB}"/>
    <cellStyle name="20 % - Markeringsfarve5 2 2 4 2" xfId="13444" xr:uid="{7F838B6A-F8AC-4ADA-9DB5-445968707866}"/>
    <cellStyle name="20 % - Markeringsfarve5 2 2 5" xfId="10722" xr:uid="{E8B27F15-3D16-440D-96DF-7812F5FBE6D2}"/>
    <cellStyle name="20 % - Markeringsfarve5 2 3" xfId="3567" xr:uid="{38B65F1B-B663-4253-8C76-6CD9AEABF276}"/>
    <cellStyle name="20 % - Markeringsfarve5 2 3 2" xfId="4209" xr:uid="{3A21CD52-D7F2-4E2D-A5CC-D62867103EA8}"/>
    <cellStyle name="20 % - Markeringsfarve5 2 3 2 2" xfId="7374" xr:uid="{84F53625-2DB2-4236-BE13-48F18B4DD6CB}"/>
    <cellStyle name="20 % - Markeringsfarve5 2 3 2 2 2" xfId="10038" xr:uid="{A23E0A76-FC24-454E-AEB9-24D21E930BE7}"/>
    <cellStyle name="20 % - Markeringsfarve5 2 3 2 2 2 2" xfId="15428" xr:uid="{2B1BAA84-C1A6-429B-ABF6-90EDE0776A3D}"/>
    <cellStyle name="20 % - Markeringsfarve5 2 3 2 2 3" xfId="12675" xr:uid="{A5A929EA-C638-442D-873B-BCC72A37AAAB}"/>
    <cellStyle name="20 % - Markeringsfarve5 2 3 2 3" xfId="8708" xr:uid="{902AD380-D4DA-4433-BD09-97C4FA0AF737}"/>
    <cellStyle name="20 % - Markeringsfarve5 2 3 2 3 2" xfId="14066" xr:uid="{985BB9D8-2831-4ECF-9962-CDB90E28E354}"/>
    <cellStyle name="20 % - Markeringsfarve5 2 3 2 4" xfId="11344" xr:uid="{222B2F07-A494-46C2-BA29-4BAA0A78F854}"/>
    <cellStyle name="20 % - Markeringsfarve5 2 3 3" xfId="6752" xr:uid="{610B0FB8-5BA2-4616-85FA-80CBF7D11F1B}"/>
    <cellStyle name="20 % - Markeringsfarve5 2 3 3 2" xfId="9415" xr:uid="{600E9B50-2EE2-46F5-807C-6654315F9C02}"/>
    <cellStyle name="20 % - Markeringsfarve5 2 3 3 2 2" xfId="14805" xr:uid="{B7E5BA13-89EA-46FE-8AC2-599B2B1ABA50}"/>
    <cellStyle name="20 % - Markeringsfarve5 2 3 3 3" xfId="12052" xr:uid="{C074E1B0-DBD1-45BC-82D8-1B1CBFB69462}"/>
    <cellStyle name="20 % - Markeringsfarve5 2 3 4" xfId="8085" xr:uid="{AC0772C3-0EB4-4C3F-A681-E8CB2CCDCDF4}"/>
    <cellStyle name="20 % - Markeringsfarve5 2 3 4 2" xfId="13443" xr:uid="{1CFFB054-076A-430E-A4F9-C7741A447AA2}"/>
    <cellStyle name="20 % - Markeringsfarve5 2 3 5" xfId="10721" xr:uid="{67C03CD7-B59C-4CAA-9996-6FE72ADAF200}"/>
    <cellStyle name="20 % - Markeringsfarve5 2 4" xfId="4211" xr:uid="{B0731E26-7C09-43BC-8280-4AAF4AB1BA13}"/>
    <cellStyle name="20 % - Markeringsfarve5 2 4 2" xfId="7376" xr:uid="{7122D7A2-51B1-488E-8F5C-B339939754BD}"/>
    <cellStyle name="20 % - Markeringsfarve5 2 4 2 2" xfId="10040" xr:uid="{A1716A8D-7181-491C-BC5F-F6C680FE9A4D}"/>
    <cellStyle name="20 % - Markeringsfarve5 2 4 2 2 2" xfId="15430" xr:uid="{36952DAA-A8E0-410F-B2C0-2907C659039C}"/>
    <cellStyle name="20 % - Markeringsfarve5 2 4 2 3" xfId="12677" xr:uid="{605E33F2-2E83-4EA0-B01F-9C97DC6039CD}"/>
    <cellStyle name="20 % - Markeringsfarve5 2 4 3" xfId="8710" xr:uid="{CBBF9C63-C7FD-4CB5-81F0-7428A893386D}"/>
    <cellStyle name="20 % - Markeringsfarve5 2 4 3 2" xfId="14068" xr:uid="{AA4EBF79-F6E7-40B0-8955-EB6FBE6C7805}"/>
    <cellStyle name="20 % - Markeringsfarve5 2 4 4" xfId="11346" xr:uid="{30CC8C10-9448-4685-BBD4-12F6B1CCBDF0}"/>
    <cellStyle name="20 % - Markeringsfarve5 2 5" xfId="6754" xr:uid="{0C18EB9C-EA1C-4520-997A-CA92B7601513}"/>
    <cellStyle name="20 % - Markeringsfarve5 2 5 2" xfId="9417" xr:uid="{6AE0F955-BA94-4549-814C-55CA9FCF19A0}"/>
    <cellStyle name="20 % - Markeringsfarve5 2 5 2 2" xfId="14807" xr:uid="{E929B118-7B80-4016-914E-8F58477B2A88}"/>
    <cellStyle name="20 % - Markeringsfarve5 2 5 3" xfId="12054" xr:uid="{33F3E6EA-467F-4FD2-A901-2E8989AA3C17}"/>
    <cellStyle name="20 % - Markeringsfarve5 2 6" xfId="8087" xr:uid="{331A2E6E-7845-4F8C-BF7E-FC17B7986288}"/>
    <cellStyle name="20 % - Markeringsfarve5 2 6 2" xfId="13445" xr:uid="{50BE7D52-7384-40F8-BA72-D1D22065FDA9}"/>
    <cellStyle name="20 % - Markeringsfarve5 2 7" xfId="10723" xr:uid="{5AF7BA12-2E28-44B4-83A3-998601CF5DDC}"/>
    <cellStyle name="20 % - Markeringsfarve5 3" xfId="3566" xr:uid="{F818ACAF-3CC1-4737-9DAC-85A33AF08088}"/>
    <cellStyle name="20 % - Markeringsfarve5 3 2" xfId="4208" xr:uid="{ECEF12C7-CEB3-42EB-97F0-6F24CA85523E}"/>
    <cellStyle name="20 % - Markeringsfarve5 3 2 2" xfId="7373" xr:uid="{C5D4AF70-6DD2-482E-A342-CB49EBF63E11}"/>
    <cellStyle name="20 % - Markeringsfarve5 3 2 2 2" xfId="10037" xr:uid="{E82392FA-F360-48FD-B446-3CE5B727D15B}"/>
    <cellStyle name="20 % - Markeringsfarve5 3 2 2 2 2" xfId="15427" xr:uid="{E8A9129F-9CB0-430D-B666-7B531F84DDA8}"/>
    <cellStyle name="20 % - Markeringsfarve5 3 2 2 3" xfId="12674" xr:uid="{FE09CF80-C541-4F16-80D1-A637813D90AF}"/>
    <cellStyle name="20 % - Markeringsfarve5 3 2 3" xfId="8707" xr:uid="{431E6EDC-BE4E-498F-B9AE-F4262B45207F}"/>
    <cellStyle name="20 % - Markeringsfarve5 3 2 3 2" xfId="14065" xr:uid="{BEB3AB8F-8E32-451B-BA74-E02CEF339FB2}"/>
    <cellStyle name="20 % - Markeringsfarve5 3 2 4" xfId="11343" xr:uid="{2D707A57-79E4-48A0-A65A-5F547253C6DC}"/>
    <cellStyle name="20 % - Markeringsfarve5 3 3" xfId="6751" xr:uid="{AEADE837-F054-4BF6-AE45-68516A7253EB}"/>
    <cellStyle name="20 % - Markeringsfarve5 3 3 2" xfId="9414" xr:uid="{44BA7508-2DE5-44F6-90D9-7A55B166BB79}"/>
    <cellStyle name="20 % - Markeringsfarve5 3 3 2 2" xfId="14804" xr:uid="{50FD38C1-80E6-44A8-9793-83E139CA3A91}"/>
    <cellStyle name="20 % - Markeringsfarve5 3 3 3" xfId="12051" xr:uid="{97E69C91-4306-4AB6-A573-1BFCC989202D}"/>
    <cellStyle name="20 % - Markeringsfarve5 3 4" xfId="8084" xr:uid="{6B8AA1E5-EFD6-4BB9-97E3-6F9514D28D60}"/>
    <cellStyle name="20 % - Markeringsfarve5 3 4 2" xfId="13442" xr:uid="{259AD6AB-4CC3-4275-A214-C1520E22D3F7}"/>
    <cellStyle name="20 % - Markeringsfarve5 3 5" xfId="10720" xr:uid="{4F872706-A34E-4A44-B28F-648D50A281F3}"/>
    <cellStyle name="20 % - Markeringsfarve5 4" xfId="3565" xr:uid="{E4F986E7-5AE9-4920-B073-0DDC73315AD1}"/>
    <cellStyle name="20 % - Markeringsfarve5 4 2" xfId="4207" xr:uid="{53465239-FDD6-4D6E-A712-D5AE871E4D56}"/>
    <cellStyle name="20 % - Markeringsfarve5 4 2 2" xfId="7372" xr:uid="{3B53DB11-D14C-4BA4-A3C3-61D9897CD0ED}"/>
    <cellStyle name="20 % - Markeringsfarve5 4 2 2 2" xfId="10036" xr:uid="{9529AE19-D995-42BF-9417-D38FFFAD7488}"/>
    <cellStyle name="20 % - Markeringsfarve5 4 2 2 2 2" xfId="15426" xr:uid="{B776FDA4-1B11-4E0A-904D-14D9327C41D0}"/>
    <cellStyle name="20 % - Markeringsfarve5 4 2 2 3" xfId="12673" xr:uid="{39F36785-A137-4EA0-BDD2-916FA447CE38}"/>
    <cellStyle name="20 % - Markeringsfarve5 4 2 3" xfId="8706" xr:uid="{3BA35174-8BE9-46BB-9692-0B50FC4D8995}"/>
    <cellStyle name="20 % - Markeringsfarve5 4 2 3 2" xfId="14064" xr:uid="{1A0CCE24-5F58-4E34-85B1-4B602D67045C}"/>
    <cellStyle name="20 % - Markeringsfarve5 4 2 4" xfId="11342" xr:uid="{A45EBF1F-F00E-493E-AF23-584515E7B63C}"/>
    <cellStyle name="20 % - Markeringsfarve5 4 3" xfId="6750" xr:uid="{7DACB059-8EC9-4DCA-9589-A9F9D249BDEA}"/>
    <cellStyle name="20 % - Markeringsfarve5 4 3 2" xfId="9413" xr:uid="{28E71B81-18BB-4048-A644-E053470964F0}"/>
    <cellStyle name="20 % - Markeringsfarve5 4 3 2 2" xfId="14803" xr:uid="{472A9B29-4E1D-4096-8741-ACEEFDD19296}"/>
    <cellStyle name="20 % - Markeringsfarve5 4 3 3" xfId="12050" xr:uid="{786E8DF0-EC22-4A1E-93D6-4F5D7A1125FD}"/>
    <cellStyle name="20 % - Markeringsfarve5 4 4" xfId="8083" xr:uid="{746E1A43-6099-4D53-A0FE-F0C480785FAC}"/>
    <cellStyle name="20 % - Markeringsfarve5 4 4 2" xfId="13441" xr:uid="{DDBA08BD-5763-43EC-B73C-D30D11153591}"/>
    <cellStyle name="20 % - Markeringsfarve5 4 5" xfId="10719" xr:uid="{A639F534-93CB-4A90-848E-9A47F232C4EA}"/>
    <cellStyle name="20 % - Markeringsfarve5 5" xfId="3564" xr:uid="{6D11CC12-F0E7-4464-AF57-695D325C683A}"/>
    <cellStyle name="20 % - Markeringsfarve5 5 2" xfId="4206" xr:uid="{7054537E-5665-4C1F-9944-C735411D0704}"/>
    <cellStyle name="20 % - Markeringsfarve5 5 2 2" xfId="7371" xr:uid="{8CD24EDE-F015-4BD8-B507-09A15D9B7813}"/>
    <cellStyle name="20 % - Markeringsfarve5 5 2 2 2" xfId="10035" xr:uid="{00CAF45A-DAA2-4FB7-B2B4-3B8831891DED}"/>
    <cellStyle name="20 % - Markeringsfarve5 5 2 2 2 2" xfId="15425" xr:uid="{6CC89803-454A-4D15-B528-E5BB8001E0CA}"/>
    <cellStyle name="20 % - Markeringsfarve5 5 2 2 3" xfId="12672" xr:uid="{EF09AE2D-5871-4CC0-A15C-39EE998D9FC0}"/>
    <cellStyle name="20 % - Markeringsfarve5 5 2 3" xfId="8705" xr:uid="{B83A260D-708D-47CB-8329-C553C03F6FB6}"/>
    <cellStyle name="20 % - Markeringsfarve5 5 2 3 2" xfId="14063" xr:uid="{92230A32-E947-42D7-8EC7-C5C53A443817}"/>
    <cellStyle name="20 % - Markeringsfarve5 5 2 4" xfId="11341" xr:uid="{68C7305F-A4BC-4D8A-AFBC-CFF6ED7C666A}"/>
    <cellStyle name="20 % - Markeringsfarve5 5 3" xfId="6749" xr:uid="{6B4E4352-65B2-4655-8E89-F2DFE2D27B03}"/>
    <cellStyle name="20 % - Markeringsfarve5 5 3 2" xfId="9412" xr:uid="{1AFD4148-F800-44F5-8B10-49A8665A030C}"/>
    <cellStyle name="20 % - Markeringsfarve5 5 3 2 2" xfId="14802" xr:uid="{A035CAE2-C247-4017-9117-9A3F35D702E2}"/>
    <cellStyle name="20 % - Markeringsfarve5 5 3 3" xfId="12049" xr:uid="{6C4DE761-C9AB-4BF9-A2DE-93A3F3BC35B6}"/>
    <cellStyle name="20 % - Markeringsfarve5 5 4" xfId="8082" xr:uid="{F27B972E-85C9-43BD-B1A3-01CF5A84E34C}"/>
    <cellStyle name="20 % - Markeringsfarve5 5 4 2" xfId="13440" xr:uid="{C9D9336B-A46B-4C89-BE04-256AF6158AB3}"/>
    <cellStyle name="20 % - Markeringsfarve5 5 5" xfId="10718" xr:uid="{43C5CF02-20B2-4993-A062-CEBB7AD08887}"/>
    <cellStyle name="20 % - Markeringsfarve5 6" xfId="3563" xr:uid="{BCF904DD-5B74-4FD1-9639-AF3A82AD9AAF}"/>
    <cellStyle name="20 % - Markeringsfarve5 6 2" xfId="4205" xr:uid="{643A66CA-0AEE-4DCE-A06A-270D60C4E3B6}"/>
    <cellStyle name="20 % - Markeringsfarve5 6 2 2" xfId="7370" xr:uid="{1490E97F-9800-4F87-80C5-7F60B2BFEE08}"/>
    <cellStyle name="20 % - Markeringsfarve5 6 2 2 2" xfId="10034" xr:uid="{B50CE594-A3E1-4FB7-B1AA-C55EAD8DADF3}"/>
    <cellStyle name="20 % - Markeringsfarve5 6 2 2 2 2" xfId="15424" xr:uid="{468114D5-3605-4D40-A2C3-93B4A4154079}"/>
    <cellStyle name="20 % - Markeringsfarve5 6 2 2 3" xfId="12671" xr:uid="{C1999FBF-C764-41C6-A59F-2F7EEDA7920A}"/>
    <cellStyle name="20 % - Markeringsfarve5 6 2 3" xfId="8704" xr:uid="{022939F4-B485-4F89-B7ED-870E860DA1C4}"/>
    <cellStyle name="20 % - Markeringsfarve5 6 2 3 2" xfId="14062" xr:uid="{D5A566A1-85E0-45D8-956E-02C3CB10869E}"/>
    <cellStyle name="20 % - Markeringsfarve5 6 2 4" xfId="11340" xr:uid="{4E962F3C-A5D0-46F8-9974-C2E5D97E7FF0}"/>
    <cellStyle name="20 % - Markeringsfarve5 6 3" xfId="6748" xr:uid="{28C45E80-4AA5-4CBC-8B1B-C4FFD6B6DB03}"/>
    <cellStyle name="20 % - Markeringsfarve5 6 3 2" xfId="9411" xr:uid="{B93220FC-483C-461B-BBF0-B76E7BA86116}"/>
    <cellStyle name="20 % - Markeringsfarve5 6 3 2 2" xfId="14801" xr:uid="{8FDD9CDB-BAB7-4F29-B067-16EE81025733}"/>
    <cellStyle name="20 % - Markeringsfarve5 6 3 3" xfId="12048" xr:uid="{0E67F612-3EA9-49FF-B87F-C2C1A7D40977}"/>
    <cellStyle name="20 % - Markeringsfarve5 6 4" xfId="8081" xr:uid="{220F3D60-8FFB-4685-AF71-AA94574BC0D4}"/>
    <cellStyle name="20 % - Markeringsfarve5 6 4 2" xfId="13439" xr:uid="{48DF9267-69BF-4FC8-A86E-1EDBBE709BB3}"/>
    <cellStyle name="20 % - Markeringsfarve5 6 5" xfId="10717" xr:uid="{F5510D0B-9F85-4640-A73A-E5BF45AB2256}"/>
    <cellStyle name="20 % - Markeringsfarve5 7" xfId="4173" xr:uid="{4029689E-2908-49EF-BD4F-BAA46DBCFA52}"/>
    <cellStyle name="20 % - Markeringsfarve5 7 2" xfId="7338" xr:uid="{87F3846F-F5AF-4774-A286-692146FFCFB8}"/>
    <cellStyle name="20 % - Markeringsfarve5 7 2 2" xfId="10002" xr:uid="{B7314FF3-7F53-4890-B170-B5A301F5E848}"/>
    <cellStyle name="20 % - Markeringsfarve5 7 2 2 2" xfId="15392" xr:uid="{00DC55C4-A58B-4D09-ABB7-BE4BA3965AA9}"/>
    <cellStyle name="20 % - Markeringsfarve5 7 2 3" xfId="12639" xr:uid="{07D4555F-F8E2-4550-B5BA-D5D0397EC15F}"/>
    <cellStyle name="20 % - Markeringsfarve5 7 3" xfId="8672" xr:uid="{3E709163-39A8-4C56-BBF3-52C2563749EA}"/>
    <cellStyle name="20 % - Markeringsfarve5 7 3 2" xfId="14030" xr:uid="{06D86C18-2B64-4046-A128-8032811FB3A8}"/>
    <cellStyle name="20 % - Markeringsfarve5 7 4" xfId="11308" xr:uid="{79D7EFA9-A6CE-4894-856B-A095F8018E62}"/>
    <cellStyle name="20 % - Markeringsfarve6 2" xfId="3562" xr:uid="{876DCE40-BF03-4686-9D64-EFFC85C74135}"/>
    <cellStyle name="20 % - Markeringsfarve6 2 2" xfId="3561" xr:uid="{002E714E-E151-4C2D-A858-E9C512F92B05}"/>
    <cellStyle name="20 % - Markeringsfarve6 2 2 2" xfId="4203" xr:uid="{10DFC819-0A2A-4BD4-9D46-BD254145CF33}"/>
    <cellStyle name="20 % - Markeringsfarve6 2 2 2 2" xfId="7368" xr:uid="{2E6DD366-A7E1-46DD-AD7B-E5E1A8B5DE28}"/>
    <cellStyle name="20 % - Markeringsfarve6 2 2 2 2 2" xfId="10032" xr:uid="{E5EE5BEF-A34C-4E43-A2B9-B8997336E59D}"/>
    <cellStyle name="20 % - Markeringsfarve6 2 2 2 2 2 2" xfId="15422" xr:uid="{0C05D4EF-45A5-48FF-8551-F7509C7C3BD4}"/>
    <cellStyle name="20 % - Markeringsfarve6 2 2 2 2 3" xfId="12669" xr:uid="{58A4EF26-47C3-4D3D-A5A2-85FCD9ED6B45}"/>
    <cellStyle name="20 % - Markeringsfarve6 2 2 2 3" xfId="8702" xr:uid="{99EED2ED-218D-42E0-94A7-C7DF8F0EBB4F}"/>
    <cellStyle name="20 % - Markeringsfarve6 2 2 2 3 2" xfId="14060" xr:uid="{668C6769-6DB7-4E8D-AA69-436CFA470745}"/>
    <cellStyle name="20 % - Markeringsfarve6 2 2 2 4" xfId="11338" xr:uid="{978EDE09-F798-4DB0-A0DF-92A5DEB86C56}"/>
    <cellStyle name="20 % - Markeringsfarve6 2 2 3" xfId="6746" xr:uid="{3D144ADE-736F-4D40-B418-8169D0DB63FD}"/>
    <cellStyle name="20 % - Markeringsfarve6 2 2 3 2" xfId="9409" xr:uid="{55FAADC3-958A-49B1-8943-9D3FFED5D756}"/>
    <cellStyle name="20 % - Markeringsfarve6 2 2 3 2 2" xfId="14799" xr:uid="{3AA8B3D1-5752-40AD-9534-3873CD336584}"/>
    <cellStyle name="20 % - Markeringsfarve6 2 2 3 3" xfId="12046" xr:uid="{AE4AEE08-559B-4990-84DF-4426BB86F13C}"/>
    <cellStyle name="20 % - Markeringsfarve6 2 2 4" xfId="8079" xr:uid="{8A2D93E0-4BF6-49C5-BB35-1A6E8EC96FD5}"/>
    <cellStyle name="20 % - Markeringsfarve6 2 2 4 2" xfId="13437" xr:uid="{BC26966C-76D4-4D08-8575-8B2A0F401D52}"/>
    <cellStyle name="20 % - Markeringsfarve6 2 2 5" xfId="10715" xr:uid="{A1175093-2B13-492B-8C23-C598EE2C317D}"/>
    <cellStyle name="20 % - Markeringsfarve6 2 3" xfId="3560" xr:uid="{94A37F87-4F5D-47A6-90BB-38195CECCF89}"/>
    <cellStyle name="20 % - Markeringsfarve6 2 3 2" xfId="4202" xr:uid="{E1289F5E-AE0F-493A-833F-FCAC42DC6C86}"/>
    <cellStyle name="20 % - Markeringsfarve6 2 3 2 2" xfId="7367" xr:uid="{A7D6C831-2C7C-4E8C-84D4-5576D526629A}"/>
    <cellStyle name="20 % - Markeringsfarve6 2 3 2 2 2" xfId="10031" xr:uid="{A8A0E740-C207-469A-86CD-213E075CC866}"/>
    <cellStyle name="20 % - Markeringsfarve6 2 3 2 2 2 2" xfId="15421" xr:uid="{DCCAB952-A3B6-4213-8AFB-655DE679114D}"/>
    <cellStyle name="20 % - Markeringsfarve6 2 3 2 2 3" xfId="12668" xr:uid="{1699D524-4212-42FE-A583-9BC9A4624CCE}"/>
    <cellStyle name="20 % - Markeringsfarve6 2 3 2 3" xfId="8701" xr:uid="{642E7462-7DF3-4659-B2FC-83A0F29FDE32}"/>
    <cellStyle name="20 % - Markeringsfarve6 2 3 2 3 2" xfId="14059" xr:uid="{94FE1A2D-425E-42D2-936B-359233FBA1B7}"/>
    <cellStyle name="20 % - Markeringsfarve6 2 3 2 4" xfId="11337" xr:uid="{48EC26A1-CB22-4841-BE80-377E644F50C7}"/>
    <cellStyle name="20 % - Markeringsfarve6 2 3 3" xfId="6745" xr:uid="{78928AD6-E300-4FB3-A86E-658F295BB8F8}"/>
    <cellStyle name="20 % - Markeringsfarve6 2 3 3 2" xfId="9408" xr:uid="{B0216051-6223-405E-804E-DA5720996E47}"/>
    <cellStyle name="20 % - Markeringsfarve6 2 3 3 2 2" xfId="14798" xr:uid="{E679347A-7911-4855-9662-47DA31052565}"/>
    <cellStyle name="20 % - Markeringsfarve6 2 3 3 3" xfId="12045" xr:uid="{F4C778DA-3CE9-4334-8BFC-B9236B4A6786}"/>
    <cellStyle name="20 % - Markeringsfarve6 2 3 4" xfId="8078" xr:uid="{2F969869-D0C9-4538-AB75-00910D2036A9}"/>
    <cellStyle name="20 % - Markeringsfarve6 2 3 4 2" xfId="13436" xr:uid="{79E8996C-A6D4-4E3C-B9F6-041CBEC72701}"/>
    <cellStyle name="20 % - Markeringsfarve6 2 3 5" xfId="10714" xr:uid="{F8E4DD23-2284-4AE4-9E4A-ACD2DC96C988}"/>
    <cellStyle name="20 % - Markeringsfarve6 2 4" xfId="4204" xr:uid="{5EDC3DCC-0C88-4273-A6C2-6487E9C75DB4}"/>
    <cellStyle name="20 % - Markeringsfarve6 2 4 2" xfId="7369" xr:uid="{BDAD3B29-EFBE-4087-8C95-75E26BB31D07}"/>
    <cellStyle name="20 % - Markeringsfarve6 2 4 2 2" xfId="10033" xr:uid="{8E0DF2E7-C218-4057-97CB-CB65D96A7803}"/>
    <cellStyle name="20 % - Markeringsfarve6 2 4 2 2 2" xfId="15423" xr:uid="{7F67879A-575D-41AC-A2A5-0FC445054C05}"/>
    <cellStyle name="20 % - Markeringsfarve6 2 4 2 3" xfId="12670" xr:uid="{B1771D41-1E1E-4DF5-B66F-7E56F263CE39}"/>
    <cellStyle name="20 % - Markeringsfarve6 2 4 3" xfId="8703" xr:uid="{85DDB484-3F2F-4F0C-8E93-39089E995670}"/>
    <cellStyle name="20 % - Markeringsfarve6 2 4 3 2" xfId="14061" xr:uid="{37140EE5-2FFE-4553-A1EB-1769203AD795}"/>
    <cellStyle name="20 % - Markeringsfarve6 2 4 4" xfId="11339" xr:uid="{89B62A39-0634-4332-8266-DAB71BDDF136}"/>
    <cellStyle name="20 % - Markeringsfarve6 2 5" xfId="6747" xr:uid="{2FD24C57-3910-476F-9E87-061B3AE81AB2}"/>
    <cellStyle name="20 % - Markeringsfarve6 2 5 2" xfId="9410" xr:uid="{C16EA8F0-4BCC-46E1-9D3F-4E174F4587A9}"/>
    <cellStyle name="20 % - Markeringsfarve6 2 5 2 2" xfId="14800" xr:uid="{7B82F09D-2BED-4587-AE44-15EC02EA437D}"/>
    <cellStyle name="20 % - Markeringsfarve6 2 5 3" xfId="12047" xr:uid="{23FE5762-61D8-4545-8814-E630838F2E23}"/>
    <cellStyle name="20 % - Markeringsfarve6 2 6" xfId="8080" xr:uid="{A115FB62-6FC9-44F3-8992-D4CB12726812}"/>
    <cellStyle name="20 % - Markeringsfarve6 2 6 2" xfId="13438" xr:uid="{A33BBDEF-9AE2-4A04-8E4D-CD7644EA4258}"/>
    <cellStyle name="20 % - Markeringsfarve6 2 7" xfId="10716" xr:uid="{85836328-9599-4D7D-A463-945E886C7006}"/>
    <cellStyle name="20 % - Markeringsfarve6 3" xfId="3559" xr:uid="{688F9164-F74F-4BD9-9112-BF129BF6525C}"/>
    <cellStyle name="20 % - Markeringsfarve6 3 2" xfId="4201" xr:uid="{1B766C7C-6F84-4E1D-B3C5-D866D133302A}"/>
    <cellStyle name="20 % - Markeringsfarve6 3 2 2" xfId="7366" xr:uid="{7E53B528-A1F4-4EB3-B461-551217344644}"/>
    <cellStyle name="20 % - Markeringsfarve6 3 2 2 2" xfId="10030" xr:uid="{B0A27295-2385-4CC4-A2A7-A2B4270D188C}"/>
    <cellStyle name="20 % - Markeringsfarve6 3 2 2 2 2" xfId="15420" xr:uid="{BEFDBEA7-08AC-4183-B937-F12E9D613823}"/>
    <cellStyle name="20 % - Markeringsfarve6 3 2 2 3" xfId="12667" xr:uid="{8BE7651F-8431-45AC-B379-BC5ACEABB853}"/>
    <cellStyle name="20 % - Markeringsfarve6 3 2 3" xfId="8700" xr:uid="{2DE5690B-5A9A-443F-ADD2-D5B902E5FFC7}"/>
    <cellStyle name="20 % - Markeringsfarve6 3 2 3 2" xfId="14058" xr:uid="{E172DFCE-C077-4746-A907-4ED7E8157142}"/>
    <cellStyle name="20 % - Markeringsfarve6 3 2 4" xfId="11336" xr:uid="{0ADD7776-5112-4008-9979-DC2295887BB9}"/>
    <cellStyle name="20 % - Markeringsfarve6 3 3" xfId="6744" xr:uid="{E3019C76-BE93-464D-A53B-D04F59DD503D}"/>
    <cellStyle name="20 % - Markeringsfarve6 3 3 2" xfId="9407" xr:uid="{E3A9E3A3-8705-4748-8952-FBD2E3B0A54F}"/>
    <cellStyle name="20 % - Markeringsfarve6 3 3 2 2" xfId="14797" xr:uid="{A59A3A80-2589-4A00-95C7-F7E407134B3E}"/>
    <cellStyle name="20 % - Markeringsfarve6 3 3 3" xfId="12044" xr:uid="{10A2301C-E3F7-4493-8924-CFD67CB1E1D4}"/>
    <cellStyle name="20 % - Markeringsfarve6 3 4" xfId="8077" xr:uid="{32098500-C3A6-409B-823A-D8EBCBFC8C69}"/>
    <cellStyle name="20 % - Markeringsfarve6 3 4 2" xfId="13435" xr:uid="{A1F46916-513A-436E-9316-A7B03AD39933}"/>
    <cellStyle name="20 % - Markeringsfarve6 3 5" xfId="10713" xr:uid="{EE225D1D-5F31-4169-BD2A-3A4AB508AB75}"/>
    <cellStyle name="20 % - Markeringsfarve6 4" xfId="3558" xr:uid="{829EC0D6-8F00-4C7E-AA14-B97841A01B54}"/>
    <cellStyle name="20 % - Markeringsfarve6 4 2" xfId="4200" xr:uid="{6973DC7F-029C-4D97-8DED-E234DA86A18B}"/>
    <cellStyle name="20 % - Markeringsfarve6 4 2 2" xfId="7365" xr:uid="{6040EFBE-797E-4AB7-A43D-63B2DE6DD957}"/>
    <cellStyle name="20 % - Markeringsfarve6 4 2 2 2" xfId="10029" xr:uid="{D00A8B92-FB3A-44BF-B80D-7B47E24364FA}"/>
    <cellStyle name="20 % - Markeringsfarve6 4 2 2 2 2" xfId="15419" xr:uid="{93DA5CDA-334C-4094-B7D8-B7CEB45DFF5A}"/>
    <cellStyle name="20 % - Markeringsfarve6 4 2 2 3" xfId="12666" xr:uid="{3BC180C6-C863-44E8-9C59-07BAFC98F23B}"/>
    <cellStyle name="20 % - Markeringsfarve6 4 2 3" xfId="8699" xr:uid="{3B5E765E-D584-4B2E-B859-CF303D787E1A}"/>
    <cellStyle name="20 % - Markeringsfarve6 4 2 3 2" xfId="14057" xr:uid="{A13DCC70-3394-4E1A-AFF2-4E692C5AF842}"/>
    <cellStyle name="20 % - Markeringsfarve6 4 2 4" xfId="11335" xr:uid="{A86D5877-7EB0-44DC-A6EC-EBEBAE685584}"/>
    <cellStyle name="20 % - Markeringsfarve6 4 3" xfId="6743" xr:uid="{B2EC6E63-7648-48A3-A53E-26EAC7786836}"/>
    <cellStyle name="20 % - Markeringsfarve6 4 3 2" xfId="9406" xr:uid="{4332C541-2E6F-4089-9B24-CDE0D827617C}"/>
    <cellStyle name="20 % - Markeringsfarve6 4 3 2 2" xfId="14796" xr:uid="{BA257F10-BB04-4F42-AB75-911B7680B133}"/>
    <cellStyle name="20 % - Markeringsfarve6 4 3 3" xfId="12043" xr:uid="{68047136-86D7-41F5-AB6D-0A75886753F6}"/>
    <cellStyle name="20 % - Markeringsfarve6 4 4" xfId="8076" xr:uid="{2AB3BF57-05F1-42CF-863B-02F08D3ABB74}"/>
    <cellStyle name="20 % - Markeringsfarve6 4 4 2" xfId="13434" xr:uid="{BC942E56-9D00-48E8-9031-38D68D288F87}"/>
    <cellStyle name="20 % - Markeringsfarve6 4 5" xfId="10712" xr:uid="{4E831ACD-B5D5-4F0C-BA29-122C59967694}"/>
    <cellStyle name="20 % - Markeringsfarve6 5" xfId="3557" xr:uid="{DAAC7036-F6E6-4B8B-B10D-037497C44048}"/>
    <cellStyle name="20 % - Markeringsfarve6 5 2" xfId="4199" xr:uid="{C0D5DA1F-F4C3-4EB8-A81D-D974ABB74523}"/>
    <cellStyle name="20 % - Markeringsfarve6 5 2 2" xfId="7364" xr:uid="{169D7CBC-E8DA-48CD-B9F3-5CFB4483BE67}"/>
    <cellStyle name="20 % - Markeringsfarve6 5 2 2 2" xfId="10028" xr:uid="{0EFB1953-C67B-48BC-8D30-1171CAC9C8C6}"/>
    <cellStyle name="20 % - Markeringsfarve6 5 2 2 2 2" xfId="15418" xr:uid="{E07C4E9E-66A3-4C46-A30C-9462717A3459}"/>
    <cellStyle name="20 % - Markeringsfarve6 5 2 2 3" xfId="12665" xr:uid="{51D0C457-2452-4ABF-B442-5D4AB0ED0234}"/>
    <cellStyle name="20 % - Markeringsfarve6 5 2 3" xfId="8698" xr:uid="{99A5122E-321E-4A99-A9ED-C013CBCE31F8}"/>
    <cellStyle name="20 % - Markeringsfarve6 5 2 3 2" xfId="14056" xr:uid="{0162BF29-AC7A-4CA8-9871-12B8A7B8CF88}"/>
    <cellStyle name="20 % - Markeringsfarve6 5 2 4" xfId="11334" xr:uid="{DC087373-40B6-4A2F-853C-E83158C7CF35}"/>
    <cellStyle name="20 % - Markeringsfarve6 5 3" xfId="6742" xr:uid="{9D384C1B-7550-43FA-827F-0B6CF58D243B}"/>
    <cellStyle name="20 % - Markeringsfarve6 5 3 2" xfId="9405" xr:uid="{EEE6BA7B-1E54-4D04-ADD4-8C382D663350}"/>
    <cellStyle name="20 % - Markeringsfarve6 5 3 2 2" xfId="14795" xr:uid="{8848B822-E93A-45C8-9619-3CB701549C09}"/>
    <cellStyle name="20 % - Markeringsfarve6 5 3 3" xfId="12042" xr:uid="{5AF32DED-5F13-4BF4-B0D2-38EDD66F1942}"/>
    <cellStyle name="20 % - Markeringsfarve6 5 4" xfId="8075" xr:uid="{B68E1FD4-81F1-4F01-B045-B70E3D2E6D3B}"/>
    <cellStyle name="20 % - Markeringsfarve6 5 4 2" xfId="13433" xr:uid="{58B2E365-8AB0-44B1-9327-F150BF4506C5}"/>
    <cellStyle name="20 % - Markeringsfarve6 5 5" xfId="10711" xr:uid="{C4F27CD6-F542-43A3-8731-5DED847052A3}"/>
    <cellStyle name="20 % - Markeringsfarve6 6" xfId="3556" xr:uid="{3D6290B8-C96C-40F8-B43A-658151A07507}"/>
    <cellStyle name="20 % - Markeringsfarve6 6 2" xfId="4198" xr:uid="{C288D037-B0CE-4AC0-B827-0E5E8B7B27C6}"/>
    <cellStyle name="20 % - Markeringsfarve6 6 2 2" xfId="7363" xr:uid="{0DA67650-133D-42C1-9027-5F79150B528E}"/>
    <cellStyle name="20 % - Markeringsfarve6 6 2 2 2" xfId="10027" xr:uid="{B850E079-63B7-42AF-8632-7BADAFDCF31C}"/>
    <cellStyle name="20 % - Markeringsfarve6 6 2 2 2 2" xfId="15417" xr:uid="{FC777A5A-EE98-4166-B762-7CD901E3A9AA}"/>
    <cellStyle name="20 % - Markeringsfarve6 6 2 2 3" xfId="12664" xr:uid="{9C0D5DCF-CD19-4F86-A4BC-836615B26288}"/>
    <cellStyle name="20 % - Markeringsfarve6 6 2 3" xfId="8697" xr:uid="{54684BAB-DF24-4C71-99F6-7AB2EE7A026A}"/>
    <cellStyle name="20 % - Markeringsfarve6 6 2 3 2" xfId="14055" xr:uid="{3491AC00-2EA5-4B3A-A8D7-885017D5BD40}"/>
    <cellStyle name="20 % - Markeringsfarve6 6 2 4" xfId="11333" xr:uid="{83EC6242-AF22-49D6-B3C9-A4CD82AD3CDF}"/>
    <cellStyle name="20 % - Markeringsfarve6 6 3" xfId="6741" xr:uid="{FE4B1820-8A5F-494E-8697-6FD4DF2B1830}"/>
    <cellStyle name="20 % - Markeringsfarve6 6 3 2" xfId="9404" xr:uid="{A2D9A0A7-BBC6-487C-B99D-026A17C3227C}"/>
    <cellStyle name="20 % - Markeringsfarve6 6 3 2 2" xfId="14794" xr:uid="{A95343EF-9E25-467C-82DE-46DB40B7FEA1}"/>
    <cellStyle name="20 % - Markeringsfarve6 6 3 3" xfId="12041" xr:uid="{9CCADF25-4847-49F4-B3C6-12DC944171B5}"/>
    <cellStyle name="20 % - Markeringsfarve6 6 4" xfId="8074" xr:uid="{68F225CC-1BA8-4650-AE18-D826FF39B1C7}"/>
    <cellStyle name="20 % - Markeringsfarve6 6 4 2" xfId="13432" xr:uid="{37CFB7FD-5403-40D3-92DE-8EEDE9F153DA}"/>
    <cellStyle name="20 % - Markeringsfarve6 6 5" xfId="10710" xr:uid="{187294E6-8AB2-472D-B220-2D616C66526B}"/>
    <cellStyle name="20 % - Markeringsfarve6 7" xfId="4175" xr:uid="{702CFBE7-CF46-4298-B8EC-E01DBD2EDB54}"/>
    <cellStyle name="20 % - Markeringsfarve6 7 2" xfId="7340" xr:uid="{C19A478D-BA0E-450D-B173-5EF80EC0A06E}"/>
    <cellStyle name="20 % - Markeringsfarve6 7 2 2" xfId="10004" xr:uid="{F72E8889-2581-46EC-8304-A70A3D2A8383}"/>
    <cellStyle name="20 % - Markeringsfarve6 7 2 2 2" xfId="15394" xr:uid="{1D83C086-3FEA-4561-A25F-BE1B7370F777}"/>
    <cellStyle name="20 % - Markeringsfarve6 7 2 3" xfId="12641" xr:uid="{1C6541F8-BD84-42E5-974A-6BBFDA9245A7}"/>
    <cellStyle name="20 % - Markeringsfarve6 7 3" xfId="8674" xr:uid="{4C3F3EFD-FA8F-4CEF-A17F-C6F375721E57}"/>
    <cellStyle name="20 % - Markeringsfarve6 7 3 2" xfId="14032" xr:uid="{706D04E2-897A-4974-B1A0-4E8FA0EEF839}"/>
    <cellStyle name="20 % - Markeringsfarve6 7 4" xfId="11310" xr:uid="{62175FD0-DD9C-4440-BE5A-24EA9E5D3735}"/>
    <cellStyle name="20% - Accent1" xfId="32" builtinId="30" customBuiltin="1"/>
    <cellStyle name="20% - Accent1 2" xfId="3396" xr:uid="{9400D5B8-0A09-440B-96C5-1EA87EAE1D32}"/>
    <cellStyle name="20% - Accent1 3" xfId="6638" xr:uid="{DF8F5179-CE2B-4311-87D0-CF1851CA167B}"/>
    <cellStyle name="20% - Accent1 3 2" xfId="9310" xr:uid="{3F585C9F-3349-47A5-B405-DC947990BCDD}"/>
    <cellStyle name="20% - Accent1 3 2 2" xfId="14700" xr:uid="{33CF32A8-DF29-49AC-905A-73397B746731}"/>
    <cellStyle name="20% - Accent1 3 3" xfId="11947" xr:uid="{01F0CE37-B732-4B9E-9935-D81AF057A1FF}"/>
    <cellStyle name="20% - Accent1 4" xfId="7972" xr:uid="{33C29615-9186-4EBF-9A3A-BC22F6F5C524}"/>
    <cellStyle name="20% - Accent1 4 2" xfId="13330" xr:uid="{31FEED46-8D7D-4737-90B8-53C522632E62}"/>
    <cellStyle name="20% - Accent1 5" xfId="10616" xr:uid="{4C972186-2B0F-4F60-BCF9-966E5DFA5414}"/>
    <cellStyle name="20% - Accent2" xfId="35" builtinId="34" customBuiltin="1"/>
    <cellStyle name="20% - Accent2 2" xfId="3397" xr:uid="{FC605013-DC81-4A35-98AB-E90A10C4769A}"/>
    <cellStyle name="20% - Accent2 3" xfId="6640" xr:uid="{C20C70E2-523D-413F-B782-22ECED084260}"/>
    <cellStyle name="20% - Accent2 3 2" xfId="9312" xr:uid="{51354202-FB34-4AA8-8FB8-2DC46C029CC6}"/>
    <cellStyle name="20% - Accent2 3 2 2" xfId="14702" xr:uid="{6867C33E-DD67-4953-8919-1ABF18781D56}"/>
    <cellStyle name="20% - Accent2 3 3" xfId="11949" xr:uid="{EA9C1E0C-F28F-47FB-9D23-3BA95D40DCF0}"/>
    <cellStyle name="20% - Accent2 4" xfId="7974" xr:uid="{7CA0C237-5A8E-40F2-99A7-53EF25FDD782}"/>
    <cellStyle name="20% - Accent2 4 2" xfId="13332" xr:uid="{F0414E66-B237-461A-A1C7-F5520B884CF0}"/>
    <cellStyle name="20% - Accent2 5" xfId="10618" xr:uid="{06763938-0407-4BA9-840C-8974B53B64CA}"/>
    <cellStyle name="20% - Accent3" xfId="38" builtinId="38" customBuiltin="1"/>
    <cellStyle name="20% - Accent3 2" xfId="3398" xr:uid="{C11A6ACB-0D63-4E8A-BE53-DC49EEE4B561}"/>
    <cellStyle name="20% - Accent3 3" xfId="6642" xr:uid="{FD6F5602-4C23-4C5E-802E-45CBF3345E13}"/>
    <cellStyle name="20% - Accent3 3 2" xfId="9314" xr:uid="{5F4A5FBE-26D3-4248-BA2C-59F8FDC9A9BA}"/>
    <cellStyle name="20% - Accent3 3 2 2" xfId="14704" xr:uid="{C8D7BEBC-390D-4CE4-AB1E-F71819C2D033}"/>
    <cellStyle name="20% - Accent3 3 3" xfId="11951" xr:uid="{5D0EAF46-EFF0-4A58-9EE9-BF25875B1169}"/>
    <cellStyle name="20% - Accent3 4" xfId="7976" xr:uid="{D891544D-B7AC-408C-92BD-F896C4DE86AA}"/>
    <cellStyle name="20% - Accent3 4 2" xfId="13334" xr:uid="{4E3E863C-5811-4A39-8309-3B1272261270}"/>
    <cellStyle name="20% - Accent3 5" xfId="10620" xr:uid="{82E0BFD1-CC09-457C-9CAC-D7C21EE9E9E2}"/>
    <cellStyle name="20% - Accent4" xfId="41" builtinId="42" customBuiltin="1"/>
    <cellStyle name="20% - Accent4 2" xfId="3399" xr:uid="{FE8B2C97-A6D8-4BFC-89FF-DD288B3460C4}"/>
    <cellStyle name="20% - Accent4 3" xfId="6644" xr:uid="{F6B034D6-7AB1-40FF-BE2B-47AC3F7B31E3}"/>
    <cellStyle name="20% - Accent4 3 2" xfId="9316" xr:uid="{5014B486-DD9E-4C64-87FF-7AFD8E7BF062}"/>
    <cellStyle name="20% - Accent4 3 2 2" xfId="14706" xr:uid="{E6E19CEF-F919-4E4F-AE09-D0F173D8472B}"/>
    <cellStyle name="20% - Accent4 3 3" xfId="11953" xr:uid="{6270FE38-B5AB-4CA6-95A2-1071BF55F8E7}"/>
    <cellStyle name="20% - Accent4 4" xfId="7978" xr:uid="{0F2C3C19-4BCA-4E8E-86A7-36C8960AA0D4}"/>
    <cellStyle name="20% - Accent4 4 2" xfId="13336" xr:uid="{1026159E-CA59-4392-B0E7-BA5B5AAD069D}"/>
    <cellStyle name="20% - Accent4 5" xfId="10622" xr:uid="{BA77F819-622B-41DF-BAE3-3A4C0E892CE7}"/>
    <cellStyle name="20% - Accent5" xfId="44" builtinId="46" customBuiltin="1"/>
    <cellStyle name="20% - Accent5 2" xfId="3400" xr:uid="{CCAC1F32-8483-4CA7-B92A-7DAC7ABE0BDC}"/>
    <cellStyle name="20% - Accent5 3" xfId="6646" xr:uid="{6E1D1BFF-D900-4DC3-9429-275E471F493C}"/>
    <cellStyle name="20% - Accent5 3 2" xfId="9318" xr:uid="{F40B3EFB-6DF5-45C1-BD9E-F6019941BCA3}"/>
    <cellStyle name="20% - Accent5 3 2 2" xfId="14708" xr:uid="{257F87B0-61D8-4E7F-B118-07F995628B2E}"/>
    <cellStyle name="20% - Accent5 3 3" xfId="11955" xr:uid="{1F3C1DB9-E50C-4C5D-9C68-FD9E8E2810B2}"/>
    <cellStyle name="20% - Accent5 4" xfId="10" xr:uid="{4278C507-5D48-474F-991D-00D9609BD409}"/>
    <cellStyle name="20% - Accent5 4 2" xfId="13338" xr:uid="{650610E1-D89A-4663-A8FE-BE253D34D0D9}"/>
    <cellStyle name="20% - Accent5 5" xfId="10624" xr:uid="{D6B934F1-6E7D-4762-A3B6-AF5870B3B4AD}"/>
    <cellStyle name="20% - Accent6" xfId="47" builtinId="50" customBuiltin="1"/>
    <cellStyle name="20% - Accent6 2" xfId="3401" xr:uid="{9E424849-666F-4E6A-888E-98B0A91A7E21}"/>
    <cellStyle name="20% - Accent6 3" xfId="6648" xr:uid="{40D2A71C-8DF7-4CE3-A243-10E475EC7512}"/>
    <cellStyle name="20% - Accent6 3 2" xfId="9320" xr:uid="{8AE22F77-6D69-47F2-A6A0-E050614A326A}"/>
    <cellStyle name="20% - Accent6 3 2 2" xfId="14710" xr:uid="{D769AD1E-2855-4093-89C5-76A57794541E}"/>
    <cellStyle name="20% - Accent6 3 3" xfId="11957" xr:uid="{F37B4566-E37C-428D-B9B6-ED0C2A505855}"/>
    <cellStyle name="20% - Accent6 4" xfId="7981" xr:uid="{B779B2BD-B7CC-43ED-B38C-9BA094DD9E11}"/>
    <cellStyle name="20% - Accent6 4 2" xfId="13340" xr:uid="{A77B83EE-9BA3-4870-9C4D-31C1B7071FE4}"/>
    <cellStyle name="20% - Accent6 5" xfId="10626" xr:uid="{C7D9D30E-3484-42D9-86A2-438F901671AB}"/>
    <cellStyle name="20% - Colore 1" xfId="51" xr:uid="{0B0E301A-AAE0-4BCC-BEE2-812016C47C68}"/>
    <cellStyle name="20% - Colore 2" xfId="52" xr:uid="{FBAAC932-1021-40E0-925A-7301511649F9}"/>
    <cellStyle name="20% - Colore 3" xfId="53" xr:uid="{011D938A-CB27-4B8B-9B4E-BB3D7620033F}"/>
    <cellStyle name="20% - Colore 4" xfId="54" xr:uid="{C2778731-0382-4A94-9C14-6E4E2FD4165E}"/>
    <cellStyle name="20% - Colore 5" xfId="55" xr:uid="{6B4BCDA4-83B8-4794-A1E6-14F8AC904A91}"/>
    <cellStyle name="20% - Colore 6" xfId="56" xr:uid="{08E9B704-AB6D-42D2-A9D2-73AB278FC8DC}"/>
    <cellStyle name="40 % - Markeringsfarve1 2" xfId="3555" xr:uid="{0CC65CA9-5A32-4333-984F-C3A52855183B}"/>
    <cellStyle name="40 % - Markeringsfarve1 2 2" xfId="3554" xr:uid="{6AF5ED34-AC41-4E43-994E-1711742250A0}"/>
    <cellStyle name="40 % - Markeringsfarve1 2 2 2" xfId="4196" xr:uid="{D166F0D7-31A3-4234-A6CF-F9A232732AD0}"/>
    <cellStyle name="40 % - Markeringsfarve1 2 2 2 2" xfId="7361" xr:uid="{54F44840-5BCA-4B6C-8F4D-4B272BB13E48}"/>
    <cellStyle name="40 % - Markeringsfarve1 2 2 2 2 2" xfId="10025" xr:uid="{5CC0B9E9-6BA3-43E6-8B03-93624DF26E6A}"/>
    <cellStyle name="40 % - Markeringsfarve1 2 2 2 2 2 2" xfId="15415" xr:uid="{65D1B76B-5467-4E2A-8223-A5BAF8098D66}"/>
    <cellStyle name="40 % - Markeringsfarve1 2 2 2 2 3" xfId="12662" xr:uid="{908B6ABF-DECD-4C2C-AFA6-54BB932B33F2}"/>
    <cellStyle name="40 % - Markeringsfarve1 2 2 2 3" xfId="8695" xr:uid="{7E13B212-8F80-4599-A3FC-4B054FB088EC}"/>
    <cellStyle name="40 % - Markeringsfarve1 2 2 2 3 2" xfId="14053" xr:uid="{67A2C857-7FE3-4943-900A-FB45FCCEF745}"/>
    <cellStyle name="40 % - Markeringsfarve1 2 2 2 4" xfId="11331" xr:uid="{92124ECD-8C13-4B23-B306-23084D6FB6D0}"/>
    <cellStyle name="40 % - Markeringsfarve1 2 2 3" xfId="6739" xr:uid="{ACD7D3D4-8F2F-4C1B-93A8-E00439C7A45B}"/>
    <cellStyle name="40 % - Markeringsfarve1 2 2 3 2" xfId="9402" xr:uid="{7EFC7538-EA4D-4811-9052-67B924CBFCBA}"/>
    <cellStyle name="40 % - Markeringsfarve1 2 2 3 2 2" xfId="14792" xr:uid="{B8BE1435-3508-46E9-A371-F3AC48CE83AD}"/>
    <cellStyle name="40 % - Markeringsfarve1 2 2 3 3" xfId="12039" xr:uid="{70B42D17-ADDD-443B-B55F-2DB71D3309F4}"/>
    <cellStyle name="40 % - Markeringsfarve1 2 2 4" xfId="8072" xr:uid="{950B3643-6F66-4EBB-B8DD-88C564F2BCEC}"/>
    <cellStyle name="40 % - Markeringsfarve1 2 2 4 2" xfId="13430" xr:uid="{F2FFCB7B-ED2B-4A25-BEBE-BC8A40A2270D}"/>
    <cellStyle name="40 % - Markeringsfarve1 2 2 5" xfId="10708" xr:uid="{ADC404C8-1D16-4487-AF7A-EFF248DFF4EB}"/>
    <cellStyle name="40 % - Markeringsfarve1 2 3" xfId="3553" xr:uid="{014B2B4F-32B1-4636-85E9-9D72DC3144A5}"/>
    <cellStyle name="40 % - Markeringsfarve1 2 3 2" xfId="4195" xr:uid="{D95FD400-F19D-472F-8F3E-54A672BC4520}"/>
    <cellStyle name="40 % - Markeringsfarve1 2 3 2 2" xfId="7360" xr:uid="{02144F35-D4E1-4779-BD3B-01440EE65F7E}"/>
    <cellStyle name="40 % - Markeringsfarve1 2 3 2 2 2" xfId="10024" xr:uid="{15ADE097-303E-477D-AE68-EDF6B66433C8}"/>
    <cellStyle name="40 % - Markeringsfarve1 2 3 2 2 2 2" xfId="15414" xr:uid="{0BF7BF13-CDDC-419B-A458-F35462EABE01}"/>
    <cellStyle name="40 % - Markeringsfarve1 2 3 2 2 3" xfId="12661" xr:uid="{1FF315EE-741D-4A47-9828-CEB14DCD26D9}"/>
    <cellStyle name="40 % - Markeringsfarve1 2 3 2 3" xfId="8694" xr:uid="{A0632CD1-770B-4620-9094-0DD76A6288EA}"/>
    <cellStyle name="40 % - Markeringsfarve1 2 3 2 3 2" xfId="14052" xr:uid="{D54EC92D-9308-4C9F-87D5-632252E86142}"/>
    <cellStyle name="40 % - Markeringsfarve1 2 3 2 4" xfId="11330" xr:uid="{7CC84AB6-D793-444B-8F1B-8FDE808464BA}"/>
    <cellStyle name="40 % - Markeringsfarve1 2 3 3" xfId="6738" xr:uid="{A01118C7-D0D5-489A-9D96-5BEFFBC73D8C}"/>
    <cellStyle name="40 % - Markeringsfarve1 2 3 3 2" xfId="9401" xr:uid="{DEB27D8C-7B0A-4774-BE6C-202AA2999EAC}"/>
    <cellStyle name="40 % - Markeringsfarve1 2 3 3 2 2" xfId="14791" xr:uid="{C0FF3AA5-9652-45B3-A5A0-B0913FC779DB}"/>
    <cellStyle name="40 % - Markeringsfarve1 2 3 3 3" xfId="12038" xr:uid="{9C50A102-D35B-474C-BB64-2136DD33CBC2}"/>
    <cellStyle name="40 % - Markeringsfarve1 2 3 4" xfId="8071" xr:uid="{B9BB6BA9-746F-41C5-8517-9B6B07F7095C}"/>
    <cellStyle name="40 % - Markeringsfarve1 2 3 4 2" xfId="13429" xr:uid="{D4D0904F-93B6-41D5-AD6F-DBFCBC7F1A57}"/>
    <cellStyle name="40 % - Markeringsfarve1 2 3 5" xfId="10707" xr:uid="{6BE391A2-1E84-4C95-A931-D81F28687303}"/>
    <cellStyle name="40 % - Markeringsfarve1 2 4" xfId="4197" xr:uid="{888B82EA-8E9E-4405-90D8-79AE3C89F488}"/>
    <cellStyle name="40 % - Markeringsfarve1 2 4 2" xfId="7362" xr:uid="{D4A88337-B564-4B06-87C3-4280CBDC8CF6}"/>
    <cellStyle name="40 % - Markeringsfarve1 2 4 2 2" xfId="10026" xr:uid="{8B1EAC8B-6EB6-4FDF-AE4C-7FA82FB70B5A}"/>
    <cellStyle name="40 % - Markeringsfarve1 2 4 2 2 2" xfId="15416" xr:uid="{D15A126D-C19F-47A5-9941-204E4913B3E8}"/>
    <cellStyle name="40 % - Markeringsfarve1 2 4 2 3" xfId="12663" xr:uid="{8D84FC27-ABD3-4405-83E1-39510E59E8B2}"/>
    <cellStyle name="40 % - Markeringsfarve1 2 4 3" xfId="8696" xr:uid="{8D10427A-D1F6-4C08-840E-A1A82C6636EA}"/>
    <cellStyle name="40 % - Markeringsfarve1 2 4 3 2" xfId="14054" xr:uid="{8EAC0BA6-DE2E-4FFF-B952-A2655A3A0DEA}"/>
    <cellStyle name="40 % - Markeringsfarve1 2 4 4" xfId="11332" xr:uid="{727D3C62-8E88-4302-8D60-AC65A8E9D236}"/>
    <cellStyle name="40 % - Markeringsfarve1 2 5" xfId="6740" xr:uid="{20AF021E-931B-424D-B44E-2DF8ECA0C29B}"/>
    <cellStyle name="40 % - Markeringsfarve1 2 5 2" xfId="9403" xr:uid="{1C99F9A7-D67D-492E-A7F4-715086AC00D1}"/>
    <cellStyle name="40 % - Markeringsfarve1 2 5 2 2" xfId="14793" xr:uid="{CF5B75AB-A364-4D61-9844-E6A1ABD52ECE}"/>
    <cellStyle name="40 % - Markeringsfarve1 2 5 3" xfId="12040" xr:uid="{D0AF9246-6FBD-4FEA-9A5E-F8CA9E0C2A83}"/>
    <cellStyle name="40 % - Markeringsfarve1 2 6" xfId="8073" xr:uid="{6516E361-94E2-454E-A068-051A644FF69E}"/>
    <cellStyle name="40 % - Markeringsfarve1 2 6 2" xfId="13431" xr:uid="{331B4F2E-B974-4508-B55A-D0FB5644A4E3}"/>
    <cellStyle name="40 % - Markeringsfarve1 2 7" xfId="10709" xr:uid="{60ED21BA-2271-4456-AAD1-757193A7E0C7}"/>
    <cellStyle name="40 % - Markeringsfarve1 3" xfId="3552" xr:uid="{77A83746-EA5C-4D8A-B0F7-F6943C45056A}"/>
    <cellStyle name="40 % - Markeringsfarve1 3 2" xfId="4194" xr:uid="{4D53B517-87C8-4905-A592-CE90ECA8EE4A}"/>
    <cellStyle name="40 % - Markeringsfarve1 3 2 2" xfId="7359" xr:uid="{B6099CD5-0FEA-460D-9F88-BABAF519DD4C}"/>
    <cellStyle name="40 % - Markeringsfarve1 3 2 2 2" xfId="10023" xr:uid="{0F9B1FCD-3CDE-4E9A-9F57-7378B338D41C}"/>
    <cellStyle name="40 % - Markeringsfarve1 3 2 2 2 2" xfId="15413" xr:uid="{68663466-DBAC-4231-B700-B20DA4B1CFF0}"/>
    <cellStyle name="40 % - Markeringsfarve1 3 2 2 3" xfId="12660" xr:uid="{CAF62CAF-918E-4DBF-975C-A62A71D13EF7}"/>
    <cellStyle name="40 % - Markeringsfarve1 3 2 3" xfId="8693" xr:uid="{693DD6B3-82AF-4227-9D0C-20257257C2FD}"/>
    <cellStyle name="40 % - Markeringsfarve1 3 2 3 2" xfId="14051" xr:uid="{43502DDD-B8C1-4611-AFB9-D4CFF81F12C8}"/>
    <cellStyle name="40 % - Markeringsfarve1 3 2 4" xfId="11329" xr:uid="{3641E982-1E4F-43CB-8AF6-24BA2B44578D}"/>
    <cellStyle name="40 % - Markeringsfarve1 3 3" xfId="6737" xr:uid="{75CBFFF5-8BFD-4113-BEEB-BAF214A968DF}"/>
    <cellStyle name="40 % - Markeringsfarve1 3 3 2" xfId="9400" xr:uid="{A6427BA2-C95D-4771-B7DA-17A5B4A558AC}"/>
    <cellStyle name="40 % - Markeringsfarve1 3 3 2 2" xfId="14790" xr:uid="{98651222-DF64-4F35-8D57-9D4EE7314E91}"/>
    <cellStyle name="40 % - Markeringsfarve1 3 3 3" xfId="12037" xr:uid="{8B6F3D6D-5B60-45AC-AC38-5E2CF7F41073}"/>
    <cellStyle name="40 % - Markeringsfarve1 3 4" xfId="8070" xr:uid="{8F610354-CFAC-4870-AD08-3761D8C3E1BF}"/>
    <cellStyle name="40 % - Markeringsfarve1 3 4 2" xfId="13428" xr:uid="{F542C677-EC5C-4D02-ADD4-1036F4FA097E}"/>
    <cellStyle name="40 % - Markeringsfarve1 3 5" xfId="10706" xr:uid="{6B7820FD-3F64-4741-BB1B-B2423987509B}"/>
    <cellStyle name="40 % - Markeringsfarve1 4" xfId="3551" xr:uid="{80FC008A-1428-4A02-85D0-8FC1FF864FBA}"/>
    <cellStyle name="40 % - Markeringsfarve1 4 2" xfId="4193" xr:uid="{CC2768A7-CD3F-4FA7-8BB5-59330F450407}"/>
    <cellStyle name="40 % - Markeringsfarve1 4 2 2" xfId="7358" xr:uid="{806D5CC2-1301-4C25-B275-B2013CCF0312}"/>
    <cellStyle name="40 % - Markeringsfarve1 4 2 2 2" xfId="10022" xr:uid="{3C5CF145-BEDE-45E2-8B4A-3533F7C3890E}"/>
    <cellStyle name="40 % - Markeringsfarve1 4 2 2 2 2" xfId="15412" xr:uid="{B378B25B-7302-48F9-A5E3-308951E03501}"/>
    <cellStyle name="40 % - Markeringsfarve1 4 2 2 3" xfId="12659" xr:uid="{5AEFB916-5554-4606-9A44-7E3C1BD7E532}"/>
    <cellStyle name="40 % - Markeringsfarve1 4 2 3" xfId="8692" xr:uid="{E494660C-3595-4EB4-A748-77857880CC39}"/>
    <cellStyle name="40 % - Markeringsfarve1 4 2 3 2" xfId="14050" xr:uid="{C8C92986-D612-43DF-8106-D4469DE91F0C}"/>
    <cellStyle name="40 % - Markeringsfarve1 4 2 4" xfId="11328" xr:uid="{02A2C0F4-4E26-4FBA-82D4-74BB694A7BC1}"/>
    <cellStyle name="40 % - Markeringsfarve1 4 3" xfId="6736" xr:uid="{EDA65E43-E2FF-41F3-B83C-1830A33E0F3F}"/>
    <cellStyle name="40 % - Markeringsfarve1 4 3 2" xfId="9399" xr:uid="{38A9A7F1-2E9D-45B3-9030-1E93DE65A7BB}"/>
    <cellStyle name="40 % - Markeringsfarve1 4 3 2 2" xfId="14789" xr:uid="{BAD881A7-FE62-410B-A4DB-B8B5B5DAC64A}"/>
    <cellStyle name="40 % - Markeringsfarve1 4 3 3" xfId="12036" xr:uid="{FD7F51C9-B7F2-4EA4-A14D-B82A682A0AF6}"/>
    <cellStyle name="40 % - Markeringsfarve1 4 4" xfId="8069" xr:uid="{C33932BF-BD64-4C8F-92C1-7D2A758CCF0F}"/>
    <cellStyle name="40 % - Markeringsfarve1 4 4 2" xfId="13427" xr:uid="{F2367860-4D35-4E3D-832F-3482DBAF9DD5}"/>
    <cellStyle name="40 % - Markeringsfarve1 4 5" xfId="10705" xr:uid="{4F5E9FCC-BF84-4E1F-AF4B-E437C9C8A238}"/>
    <cellStyle name="40 % - Markeringsfarve1 5" xfId="3550" xr:uid="{437207D5-4997-4845-B7A7-3DFCFEEBE555}"/>
    <cellStyle name="40 % - Markeringsfarve1 5 2" xfId="4192" xr:uid="{D664AC23-AB23-4B54-B3FE-2A4FE59EDFFB}"/>
    <cellStyle name="40 % - Markeringsfarve1 5 2 2" xfId="7357" xr:uid="{46311550-59F5-4DB0-AB64-BF5071E8A23F}"/>
    <cellStyle name="40 % - Markeringsfarve1 5 2 2 2" xfId="10021" xr:uid="{1D7D7902-3019-4B0E-833E-F056FC7C1E21}"/>
    <cellStyle name="40 % - Markeringsfarve1 5 2 2 2 2" xfId="15411" xr:uid="{0FD4D5A0-FBEA-4044-8CC7-BC1838DFD3C9}"/>
    <cellStyle name="40 % - Markeringsfarve1 5 2 2 3" xfId="12658" xr:uid="{2B4BDAC0-4CB4-42E5-B08E-1BEE41081763}"/>
    <cellStyle name="40 % - Markeringsfarve1 5 2 3" xfId="8691" xr:uid="{523AA5B8-38A7-44B2-8A17-A4FB96A24707}"/>
    <cellStyle name="40 % - Markeringsfarve1 5 2 3 2" xfId="14049" xr:uid="{EFA09194-1877-4781-88B5-ADFFECBB8435}"/>
    <cellStyle name="40 % - Markeringsfarve1 5 2 4" xfId="11327" xr:uid="{0B18BDF7-40AD-4529-AE2C-B0ED227BD084}"/>
    <cellStyle name="40 % - Markeringsfarve1 5 3" xfId="6735" xr:uid="{E54C91A0-3FCA-45B2-B023-2421AA1A4138}"/>
    <cellStyle name="40 % - Markeringsfarve1 5 3 2" xfId="9398" xr:uid="{22ACD9F1-1CC6-4B41-B606-2065E2B94447}"/>
    <cellStyle name="40 % - Markeringsfarve1 5 3 2 2" xfId="14788" xr:uid="{B4698A7D-3028-47FB-844C-B92340148014}"/>
    <cellStyle name="40 % - Markeringsfarve1 5 3 3" xfId="12035" xr:uid="{D36AFA6A-8DDA-40FE-8C74-77ED982B5FD0}"/>
    <cellStyle name="40 % - Markeringsfarve1 5 4" xfId="8068" xr:uid="{C6977696-B906-4B7B-B710-36B59F3CCE3D}"/>
    <cellStyle name="40 % - Markeringsfarve1 5 4 2" xfId="13426" xr:uid="{89454284-9624-4EC9-9D73-F62936E56722}"/>
    <cellStyle name="40 % - Markeringsfarve1 5 5" xfId="10704" xr:uid="{4940A27B-32D1-4D49-9036-895311DA825E}"/>
    <cellStyle name="40 % - Markeringsfarve1 6" xfId="3549" xr:uid="{81AF177B-B96A-4DD0-ADC4-097D5756FEDC}"/>
    <cellStyle name="40 % - Markeringsfarve1 6 2" xfId="4191" xr:uid="{6B5B075D-5911-4CF7-9903-0625DB42A179}"/>
    <cellStyle name="40 % - Markeringsfarve1 6 2 2" xfId="7356" xr:uid="{57134867-7A05-4019-8E9D-512F421FCDD5}"/>
    <cellStyle name="40 % - Markeringsfarve1 6 2 2 2" xfId="10020" xr:uid="{44B47F4B-BB28-488E-A27D-D4B8F016719F}"/>
    <cellStyle name="40 % - Markeringsfarve1 6 2 2 2 2" xfId="15410" xr:uid="{57AE0AE0-A122-41B8-AF86-990CCEB47420}"/>
    <cellStyle name="40 % - Markeringsfarve1 6 2 2 3" xfId="12657" xr:uid="{EE9F4BF5-0E95-4CC8-8E50-7ABEC2D6D8EF}"/>
    <cellStyle name="40 % - Markeringsfarve1 6 2 3" xfId="8690" xr:uid="{9DC7BC84-3882-436D-968C-94737EA6EA17}"/>
    <cellStyle name="40 % - Markeringsfarve1 6 2 3 2" xfId="14048" xr:uid="{646CEE11-001B-4166-8B26-867DB34BCC86}"/>
    <cellStyle name="40 % - Markeringsfarve1 6 2 4" xfId="11326" xr:uid="{C11F7990-4484-4937-90EF-06367FD1A957}"/>
    <cellStyle name="40 % - Markeringsfarve1 6 3" xfId="6734" xr:uid="{8E47987B-9477-4110-936C-D8BE6C902260}"/>
    <cellStyle name="40 % - Markeringsfarve1 6 3 2" xfId="9397" xr:uid="{3505E7F3-47EA-415C-A601-74FA9D0EF501}"/>
    <cellStyle name="40 % - Markeringsfarve1 6 3 2 2" xfId="14787" xr:uid="{A75A2D84-49ED-41DA-B3E4-85C018C508F1}"/>
    <cellStyle name="40 % - Markeringsfarve1 6 3 3" xfId="12034" xr:uid="{894A138F-C955-4E51-A1B8-253D35D76A92}"/>
    <cellStyle name="40 % - Markeringsfarve1 6 4" xfId="8067" xr:uid="{6A1F9654-B247-4FB1-9969-0F75016DD958}"/>
    <cellStyle name="40 % - Markeringsfarve1 6 4 2" xfId="13425" xr:uid="{6215C2F2-D4DC-4F0E-9992-2145228B3A74}"/>
    <cellStyle name="40 % - Markeringsfarve1 6 5" xfId="10703" xr:uid="{8A877BC4-8BC6-47E2-BEF8-725561BEC42F}"/>
    <cellStyle name="40 % - Markeringsfarve1 7" xfId="4166" xr:uid="{21188A7A-09F8-431F-91DE-47F1A15675D5}"/>
    <cellStyle name="40 % - Markeringsfarve1 7 2" xfId="7331" xr:uid="{1909BFC6-4751-421D-A1CC-45FE059670FF}"/>
    <cellStyle name="40 % - Markeringsfarve1 7 2 2" xfId="9995" xr:uid="{7BDE3D05-8E6D-453F-8F23-C55A2E2686FF}"/>
    <cellStyle name="40 % - Markeringsfarve1 7 2 2 2" xfId="15385" xr:uid="{10E62045-92AA-424A-B5A0-E8B9464CAE0E}"/>
    <cellStyle name="40 % - Markeringsfarve1 7 2 3" xfId="12632" xr:uid="{8A9FC7C8-DA10-4B0F-9AB1-0383F3022774}"/>
    <cellStyle name="40 % - Markeringsfarve1 7 3" xfId="8665" xr:uid="{01854A60-6B3F-4705-8876-B18DC6B1BC12}"/>
    <cellStyle name="40 % - Markeringsfarve1 7 3 2" xfId="14023" xr:uid="{FEDACC9A-3760-4170-8FC6-4B1F6FA52F74}"/>
    <cellStyle name="40 % - Markeringsfarve1 7 4" xfId="11301" xr:uid="{515C9612-C472-4901-9A03-04D59E447E28}"/>
    <cellStyle name="40 % - Markeringsfarve2 2" xfId="3548" xr:uid="{24CAD056-C97F-4895-95B7-3A58C70A1FD2}"/>
    <cellStyle name="40 % - Markeringsfarve2 2 2" xfId="3547" xr:uid="{643D3F24-16EE-42C3-B27B-2CBED630E6A4}"/>
    <cellStyle name="40 % - Markeringsfarve2 2 2 2" xfId="4189" xr:uid="{68713A0D-5898-4B41-8852-8FB7E09BB4EE}"/>
    <cellStyle name="40 % - Markeringsfarve2 2 2 2 2" xfId="7354" xr:uid="{F7BDCB0F-CBA5-47FB-96A9-4B2F7EB2A9A2}"/>
    <cellStyle name="40 % - Markeringsfarve2 2 2 2 2 2" xfId="10018" xr:uid="{AC71FB50-09B0-4E37-B5A9-E79E1AAB1384}"/>
    <cellStyle name="40 % - Markeringsfarve2 2 2 2 2 2 2" xfId="15408" xr:uid="{96BAABF7-BDD5-4E4D-BDCC-99C959426884}"/>
    <cellStyle name="40 % - Markeringsfarve2 2 2 2 2 3" xfId="12655" xr:uid="{C3E9B49B-776B-469D-9D2E-D4D69F86F599}"/>
    <cellStyle name="40 % - Markeringsfarve2 2 2 2 3" xfId="8688" xr:uid="{4764C7F1-4B2A-4A5C-A805-A33BEFFB6A03}"/>
    <cellStyle name="40 % - Markeringsfarve2 2 2 2 3 2" xfId="14046" xr:uid="{61761944-A156-48FA-8A31-9616BBD6D7C2}"/>
    <cellStyle name="40 % - Markeringsfarve2 2 2 2 4" xfId="11324" xr:uid="{B1001EF8-2579-49FC-B0A7-667620B54F6F}"/>
    <cellStyle name="40 % - Markeringsfarve2 2 2 3" xfId="6732" xr:uid="{B6FFB6AA-E136-42C3-86AF-42D957C3FEA0}"/>
    <cellStyle name="40 % - Markeringsfarve2 2 2 3 2" xfId="9395" xr:uid="{631F7245-0DFF-4B54-9326-8B4F8690C034}"/>
    <cellStyle name="40 % - Markeringsfarve2 2 2 3 2 2" xfId="14785" xr:uid="{9577F563-2ACD-4144-AA38-AE8595BA87BC}"/>
    <cellStyle name="40 % - Markeringsfarve2 2 2 3 3" xfId="12032" xr:uid="{6F32BFAC-A784-4673-818A-1B04C999B455}"/>
    <cellStyle name="40 % - Markeringsfarve2 2 2 4" xfId="8065" xr:uid="{9CD42AB8-57E1-4D91-B540-C8F7CCEB1D2F}"/>
    <cellStyle name="40 % - Markeringsfarve2 2 2 4 2" xfId="13423" xr:uid="{9E457203-E344-4CC0-9EED-7567B99B55CE}"/>
    <cellStyle name="40 % - Markeringsfarve2 2 2 5" xfId="10701" xr:uid="{39E42F93-D474-4870-8A6A-93E62022D740}"/>
    <cellStyle name="40 % - Markeringsfarve2 2 3" xfId="3546" xr:uid="{E17A3640-9746-4A13-B295-831A936EEC93}"/>
    <cellStyle name="40 % - Markeringsfarve2 2 3 2" xfId="4188" xr:uid="{BA08095F-45E2-43CD-96D2-F2F52066CED1}"/>
    <cellStyle name="40 % - Markeringsfarve2 2 3 2 2" xfId="7353" xr:uid="{5121C1C1-75D8-4321-B78A-E28992C4D8BE}"/>
    <cellStyle name="40 % - Markeringsfarve2 2 3 2 2 2" xfId="10017" xr:uid="{D3497348-847B-48C2-B940-4E371467B704}"/>
    <cellStyle name="40 % - Markeringsfarve2 2 3 2 2 2 2" xfId="15407" xr:uid="{0CF82267-A88E-4F48-8C54-A808FC0A104A}"/>
    <cellStyle name="40 % - Markeringsfarve2 2 3 2 2 3" xfId="12654" xr:uid="{944069FD-49E6-4202-ACDE-7610F5B23147}"/>
    <cellStyle name="40 % - Markeringsfarve2 2 3 2 3" xfId="8687" xr:uid="{5DAD2886-D80A-4E58-B44C-B0A1718D4448}"/>
    <cellStyle name="40 % - Markeringsfarve2 2 3 2 3 2" xfId="14045" xr:uid="{3E2F3F09-62E5-487D-8D3C-7D606C16647E}"/>
    <cellStyle name="40 % - Markeringsfarve2 2 3 2 4" xfId="11323" xr:uid="{85AA7AB5-0C97-4D75-8809-390755CFA921}"/>
    <cellStyle name="40 % - Markeringsfarve2 2 3 3" xfId="6731" xr:uid="{7E56FE78-2154-46AC-AB80-AA96AD06F748}"/>
    <cellStyle name="40 % - Markeringsfarve2 2 3 3 2" xfId="9394" xr:uid="{44686264-449D-4532-98DC-A47BD341D240}"/>
    <cellStyle name="40 % - Markeringsfarve2 2 3 3 2 2" xfId="14784" xr:uid="{86FFECE5-FA44-4B0A-B1F9-6112E1580A5F}"/>
    <cellStyle name="40 % - Markeringsfarve2 2 3 3 3" xfId="12031" xr:uid="{4D87863D-5730-417C-B6EE-49E388A228E5}"/>
    <cellStyle name="40 % - Markeringsfarve2 2 3 4" xfId="8064" xr:uid="{51CB7A97-002B-40C8-941C-104987D4A8BB}"/>
    <cellStyle name="40 % - Markeringsfarve2 2 3 4 2" xfId="13422" xr:uid="{A5D31E94-D8D2-4811-92E4-DA08FEF9E74B}"/>
    <cellStyle name="40 % - Markeringsfarve2 2 3 5" xfId="10700" xr:uid="{0705E365-7513-4C04-803C-43B85510BE65}"/>
    <cellStyle name="40 % - Markeringsfarve2 2 4" xfId="4190" xr:uid="{8180FC39-235A-4EB8-B6D2-66507ABC168F}"/>
    <cellStyle name="40 % - Markeringsfarve2 2 4 2" xfId="7355" xr:uid="{A1AD2C21-ECC8-46D9-8A2B-C6677838393E}"/>
    <cellStyle name="40 % - Markeringsfarve2 2 4 2 2" xfId="10019" xr:uid="{C14D3999-0F88-462A-838C-392A4D0B1AFC}"/>
    <cellStyle name="40 % - Markeringsfarve2 2 4 2 2 2" xfId="15409" xr:uid="{BBE93419-71B1-47C1-B2D5-C828196C61E7}"/>
    <cellStyle name="40 % - Markeringsfarve2 2 4 2 3" xfId="12656" xr:uid="{66F92323-D031-44FF-9ED4-E84D70613242}"/>
    <cellStyle name="40 % - Markeringsfarve2 2 4 3" xfId="8689" xr:uid="{6390EC79-5FA0-47AE-BCB0-912F972EEB65}"/>
    <cellStyle name="40 % - Markeringsfarve2 2 4 3 2" xfId="14047" xr:uid="{0DBBC68F-8471-46C6-9E67-CCB5633242A0}"/>
    <cellStyle name="40 % - Markeringsfarve2 2 4 4" xfId="11325" xr:uid="{4E0F9668-F75D-44E2-BC81-31A9DE7D04DE}"/>
    <cellStyle name="40 % - Markeringsfarve2 2 5" xfId="6733" xr:uid="{0F076484-59A8-4BA1-81C3-55FC15127760}"/>
    <cellStyle name="40 % - Markeringsfarve2 2 5 2" xfId="9396" xr:uid="{401CD42F-AEC8-4C22-A9E3-96B942CE434A}"/>
    <cellStyle name="40 % - Markeringsfarve2 2 5 2 2" xfId="14786" xr:uid="{6E10ADF3-49BE-4603-9238-606DDEE23A80}"/>
    <cellStyle name="40 % - Markeringsfarve2 2 5 3" xfId="12033" xr:uid="{0005D25B-8FF5-43B7-8778-3416255F8113}"/>
    <cellStyle name="40 % - Markeringsfarve2 2 6" xfId="8066" xr:uid="{29F24F98-15B8-4100-A340-5F678EC365FC}"/>
    <cellStyle name="40 % - Markeringsfarve2 2 6 2" xfId="13424" xr:uid="{7529F9B3-2207-4EC3-BA1E-B5C1805F3701}"/>
    <cellStyle name="40 % - Markeringsfarve2 2 7" xfId="10702" xr:uid="{A8B60019-82C5-4D5F-B1E7-3EB9AF2267C6}"/>
    <cellStyle name="40 % - Markeringsfarve2 3" xfId="3545" xr:uid="{9FD8544C-189D-48DF-97E6-E37FA17C341F}"/>
    <cellStyle name="40 % - Markeringsfarve2 3 2" xfId="4187" xr:uid="{42D65382-DD47-4AF1-A6FE-3882F48C8790}"/>
    <cellStyle name="40 % - Markeringsfarve2 3 2 2" xfId="7352" xr:uid="{95A65F29-5D90-46A2-9517-DAFBF50DF7FC}"/>
    <cellStyle name="40 % - Markeringsfarve2 3 2 2 2" xfId="10016" xr:uid="{33A397A2-1542-4804-96A0-F662EC0872A8}"/>
    <cellStyle name="40 % - Markeringsfarve2 3 2 2 2 2" xfId="15406" xr:uid="{0879AEC3-643A-4428-9196-EB05AD0CE626}"/>
    <cellStyle name="40 % - Markeringsfarve2 3 2 2 3" xfId="12653" xr:uid="{B4391C79-D5DF-4F7D-A90F-EB363EACA460}"/>
    <cellStyle name="40 % - Markeringsfarve2 3 2 3" xfId="8686" xr:uid="{1E2D20B8-DA15-459C-B24C-9EB4F63ABB09}"/>
    <cellStyle name="40 % - Markeringsfarve2 3 2 3 2" xfId="14044" xr:uid="{822BC46E-A4D6-4A47-BABE-7FCB5680A283}"/>
    <cellStyle name="40 % - Markeringsfarve2 3 2 4" xfId="11322" xr:uid="{D6B1317A-13BB-42E5-8A01-6C088F16B20F}"/>
    <cellStyle name="40 % - Markeringsfarve2 3 3" xfId="6730" xr:uid="{668C0F5D-D01F-41C2-9EC2-49C716D80C5A}"/>
    <cellStyle name="40 % - Markeringsfarve2 3 3 2" xfId="9393" xr:uid="{5562F414-8D6F-4F10-BA81-38FF8DF713BB}"/>
    <cellStyle name="40 % - Markeringsfarve2 3 3 2 2" xfId="14783" xr:uid="{FEB5FBF1-411E-4D7F-88A4-45105E88DC4A}"/>
    <cellStyle name="40 % - Markeringsfarve2 3 3 3" xfId="12030" xr:uid="{4B87BEA7-BEAC-40B2-9D70-D80A2D0DE2BF}"/>
    <cellStyle name="40 % - Markeringsfarve2 3 4" xfId="8063" xr:uid="{CC4C4F77-3A76-465E-B198-A41CF5FD5C68}"/>
    <cellStyle name="40 % - Markeringsfarve2 3 4 2" xfId="13421" xr:uid="{1D8F46BC-3A57-4C64-AA1C-8D1AAF437004}"/>
    <cellStyle name="40 % - Markeringsfarve2 3 5" xfId="10699" xr:uid="{551DEC81-82F5-4452-BF2E-17CCE9219A23}"/>
    <cellStyle name="40 % - Markeringsfarve2 4" xfId="3544" xr:uid="{630A3657-92E0-4809-B2A2-13178DAAADF5}"/>
    <cellStyle name="40 % - Markeringsfarve2 4 2" xfId="4186" xr:uid="{3E8B0032-F320-41F4-97A4-9F838CEB964A}"/>
    <cellStyle name="40 % - Markeringsfarve2 4 2 2" xfId="7351" xr:uid="{6957B757-E1E3-48F8-B83B-08CABCBFE738}"/>
    <cellStyle name="40 % - Markeringsfarve2 4 2 2 2" xfId="10015" xr:uid="{974DBD77-4A25-47D5-8262-75E26015E15E}"/>
    <cellStyle name="40 % - Markeringsfarve2 4 2 2 2 2" xfId="15405" xr:uid="{9478C5CB-1DEE-41FB-80C5-88442FD8FE27}"/>
    <cellStyle name="40 % - Markeringsfarve2 4 2 2 3" xfId="12652" xr:uid="{97C72A89-DF84-468E-8391-2B117120A594}"/>
    <cellStyle name="40 % - Markeringsfarve2 4 2 3" xfId="8685" xr:uid="{04A972E0-30F1-4C8F-83CA-9BAFFAA2CD00}"/>
    <cellStyle name="40 % - Markeringsfarve2 4 2 3 2" xfId="14043" xr:uid="{4239D06C-802C-4304-B9DC-2EB2C5833E73}"/>
    <cellStyle name="40 % - Markeringsfarve2 4 2 4" xfId="11321" xr:uid="{207185C6-068D-4639-BF3A-86CBD92154EA}"/>
    <cellStyle name="40 % - Markeringsfarve2 4 3" xfId="6729" xr:uid="{685D2B80-5535-43E4-83FE-797403A6D11D}"/>
    <cellStyle name="40 % - Markeringsfarve2 4 3 2" xfId="9392" xr:uid="{E6258905-7EDF-4836-8759-B25D55404983}"/>
    <cellStyle name="40 % - Markeringsfarve2 4 3 2 2" xfId="14782" xr:uid="{7F5F9A1A-A51E-4FD6-B33F-B678D098D60F}"/>
    <cellStyle name="40 % - Markeringsfarve2 4 3 3" xfId="12029" xr:uid="{0641F94C-EADC-424B-A0AF-503A3E894DDF}"/>
    <cellStyle name="40 % - Markeringsfarve2 4 4" xfId="8062" xr:uid="{7A5EF7D1-E878-49AF-AC70-9DF5F1AC13BE}"/>
    <cellStyle name="40 % - Markeringsfarve2 4 4 2" xfId="13420" xr:uid="{DFDF4CDC-A0B2-47C9-8104-CC0B5F186E0C}"/>
    <cellStyle name="40 % - Markeringsfarve2 4 5" xfId="10698" xr:uid="{D920CA0A-0E40-4D21-A61F-3F38FFE7553B}"/>
    <cellStyle name="40 % - Markeringsfarve2 5" xfId="3543" xr:uid="{011FF6F5-81C9-4FE3-A35B-B0689B62FF46}"/>
    <cellStyle name="40 % - Markeringsfarve2 5 2" xfId="4185" xr:uid="{D418D0D0-063A-4D32-BD32-A9A1DDC7FF2C}"/>
    <cellStyle name="40 % - Markeringsfarve2 5 2 2" xfId="7350" xr:uid="{278C67C9-ED70-4881-A8BB-8F18275B74C7}"/>
    <cellStyle name="40 % - Markeringsfarve2 5 2 2 2" xfId="10014" xr:uid="{16B2E688-A296-4677-9AE7-90DD98D9398D}"/>
    <cellStyle name="40 % - Markeringsfarve2 5 2 2 2 2" xfId="15404" xr:uid="{EFE01AA7-5ADD-412C-8455-15710D33F650}"/>
    <cellStyle name="40 % - Markeringsfarve2 5 2 2 3" xfId="12651" xr:uid="{8371D4C7-86F2-41A7-9109-7609E7B189C9}"/>
    <cellStyle name="40 % - Markeringsfarve2 5 2 3" xfId="8684" xr:uid="{F7B88AF5-B1F1-421A-954A-E3A1A13BBAAF}"/>
    <cellStyle name="40 % - Markeringsfarve2 5 2 3 2" xfId="14042" xr:uid="{7189745E-5CEB-4F4D-9D8D-37C535B90211}"/>
    <cellStyle name="40 % - Markeringsfarve2 5 2 4" xfId="11320" xr:uid="{AFFBE7AC-A254-468F-A300-022189214877}"/>
    <cellStyle name="40 % - Markeringsfarve2 5 3" xfId="6728" xr:uid="{FE2E4880-026B-4687-A790-FB3FAB99AF72}"/>
    <cellStyle name="40 % - Markeringsfarve2 5 3 2" xfId="9391" xr:uid="{92326614-E4E9-4EA4-AE86-C4F45994614F}"/>
    <cellStyle name="40 % - Markeringsfarve2 5 3 2 2" xfId="14781" xr:uid="{A382D7B2-1D83-4E8D-B9F7-FB1923B89E56}"/>
    <cellStyle name="40 % - Markeringsfarve2 5 3 3" xfId="12028" xr:uid="{2791B9D2-BC2B-4859-AC31-AC045EF07255}"/>
    <cellStyle name="40 % - Markeringsfarve2 5 4" xfId="8061" xr:uid="{8B158F59-1B9D-49C8-8F5C-AE27DDC5E642}"/>
    <cellStyle name="40 % - Markeringsfarve2 5 4 2" xfId="13419" xr:uid="{80397C77-1952-4EA9-A482-E6CDACD60641}"/>
    <cellStyle name="40 % - Markeringsfarve2 5 5" xfId="10697" xr:uid="{B90832A3-E5B7-42F1-8EA7-399B368F9E9E}"/>
    <cellStyle name="40 % - Markeringsfarve2 6" xfId="3542" xr:uid="{7C9BF1BE-4CC0-4AB7-A84F-04457F25DE19}"/>
    <cellStyle name="40 % - Markeringsfarve2 6 2" xfId="4184" xr:uid="{D8823B2D-24A9-438C-82FB-8755489D5333}"/>
    <cellStyle name="40 % - Markeringsfarve2 6 2 2" xfId="7349" xr:uid="{002C4699-CE2E-4642-802C-A9F60D1AAD1E}"/>
    <cellStyle name="40 % - Markeringsfarve2 6 2 2 2" xfId="10013" xr:uid="{93006B23-2124-4126-AD6D-8FCA66C44608}"/>
    <cellStyle name="40 % - Markeringsfarve2 6 2 2 2 2" xfId="15403" xr:uid="{0ADD7AA0-393B-4D95-8576-2DE2D6AEF069}"/>
    <cellStyle name="40 % - Markeringsfarve2 6 2 2 3" xfId="12650" xr:uid="{C8998742-59F0-4835-A8D4-93A28C6174B8}"/>
    <cellStyle name="40 % - Markeringsfarve2 6 2 3" xfId="8683" xr:uid="{C1626EDA-2E0E-42B8-94C1-96C0E6EA9962}"/>
    <cellStyle name="40 % - Markeringsfarve2 6 2 3 2" xfId="14041" xr:uid="{8E4143F6-966B-4ACA-833D-35E460CD9443}"/>
    <cellStyle name="40 % - Markeringsfarve2 6 2 4" xfId="11319" xr:uid="{21902862-51D4-4266-836A-C56243C231DA}"/>
    <cellStyle name="40 % - Markeringsfarve2 6 3" xfId="6727" xr:uid="{8EBF2652-C812-4092-B266-C41FF140C74A}"/>
    <cellStyle name="40 % - Markeringsfarve2 6 3 2" xfId="9390" xr:uid="{7EB06015-1E10-4F13-82F3-807F1930F15A}"/>
    <cellStyle name="40 % - Markeringsfarve2 6 3 2 2" xfId="14780" xr:uid="{DFE655D1-08C9-488C-B218-D09FE79389E2}"/>
    <cellStyle name="40 % - Markeringsfarve2 6 3 3" xfId="12027" xr:uid="{F2229353-DD7B-496E-A0B0-6660180FD3D7}"/>
    <cellStyle name="40 % - Markeringsfarve2 6 4" xfId="8060" xr:uid="{3167EBEA-EDA7-4938-8A88-E90BD0850A7B}"/>
    <cellStyle name="40 % - Markeringsfarve2 6 4 2" xfId="13418" xr:uid="{F3DFB9A6-9BB4-4670-B72E-D76B0A7408C0}"/>
    <cellStyle name="40 % - Markeringsfarve2 6 5" xfId="10696" xr:uid="{4E1DCDFF-83F3-4959-89A3-84520F02DE7E}"/>
    <cellStyle name="40 % - Markeringsfarve2 7" xfId="4168" xr:uid="{CB032DAE-DBBB-46FB-ABFD-5E21CCF64BFC}"/>
    <cellStyle name="40 % - Markeringsfarve2 7 2" xfId="7333" xr:uid="{B99A29C4-4F28-47FD-9B58-1E11188E8DA8}"/>
    <cellStyle name="40 % - Markeringsfarve2 7 2 2" xfId="9997" xr:uid="{83846159-F219-438B-A3C5-B2689F2B7326}"/>
    <cellStyle name="40 % - Markeringsfarve2 7 2 2 2" xfId="15387" xr:uid="{277ADEBE-BF92-4E0F-A1B3-536E3D5AF5DC}"/>
    <cellStyle name="40 % - Markeringsfarve2 7 2 3" xfId="12634" xr:uid="{C1521594-4540-400F-BCB0-5E9F9253A4AD}"/>
    <cellStyle name="40 % - Markeringsfarve2 7 3" xfId="8667" xr:uid="{F3AE8675-F7C6-471B-A37D-775F2007F7EB}"/>
    <cellStyle name="40 % - Markeringsfarve2 7 3 2" xfId="14025" xr:uid="{AFF0BBDA-370D-4E51-AF6E-85947A1D3A92}"/>
    <cellStyle name="40 % - Markeringsfarve2 7 4" xfId="11303" xr:uid="{168AFD23-7CDA-4296-9490-8D867B3E8403}"/>
    <cellStyle name="40 % - Markeringsfarve3 2" xfId="3541" xr:uid="{E82D063E-A58E-40FE-893D-A79E6F4F8048}"/>
    <cellStyle name="40 % - Markeringsfarve3 2 2" xfId="3540" xr:uid="{D9112AF4-301D-4B05-BC83-40EFA5DE96DE}"/>
    <cellStyle name="40 % - Markeringsfarve3 2 2 2" xfId="4182" xr:uid="{877C90A0-47CF-4915-A31C-F87D8D150CD6}"/>
    <cellStyle name="40 % - Markeringsfarve3 2 2 2 2" xfId="7347" xr:uid="{326660CA-2D83-4F27-B354-713B5490C851}"/>
    <cellStyle name="40 % - Markeringsfarve3 2 2 2 2 2" xfId="10011" xr:uid="{86E4D0D6-9C98-4F5C-9844-E8D9453C7941}"/>
    <cellStyle name="40 % - Markeringsfarve3 2 2 2 2 2 2" xfId="15401" xr:uid="{340BFC18-C2B4-4423-90A1-B3BD0B32B142}"/>
    <cellStyle name="40 % - Markeringsfarve3 2 2 2 2 3" xfId="12648" xr:uid="{3AEE15FE-0D0D-48C7-B909-726EED0C4264}"/>
    <cellStyle name="40 % - Markeringsfarve3 2 2 2 3" xfId="8681" xr:uid="{A4EC015B-61A3-4445-AA6E-B5A9BC72DCC2}"/>
    <cellStyle name="40 % - Markeringsfarve3 2 2 2 3 2" xfId="14039" xr:uid="{6165A3D5-DFE4-4976-87E9-FC1B934F711C}"/>
    <cellStyle name="40 % - Markeringsfarve3 2 2 2 4" xfId="11317" xr:uid="{A9D2B3F1-456E-4C9E-A0BB-5826CBBBADEA}"/>
    <cellStyle name="40 % - Markeringsfarve3 2 2 3" xfId="6725" xr:uid="{DCB69459-7196-46B8-8BAF-887EBC9FA67B}"/>
    <cellStyle name="40 % - Markeringsfarve3 2 2 3 2" xfId="9388" xr:uid="{E19FDA97-1A9D-4B35-8B58-5D292BA456CF}"/>
    <cellStyle name="40 % - Markeringsfarve3 2 2 3 2 2" xfId="14778" xr:uid="{97FED0E5-62B2-45F7-922D-C4866FED7A28}"/>
    <cellStyle name="40 % - Markeringsfarve3 2 2 3 3" xfId="12025" xr:uid="{7496586A-8BD4-47EB-AE12-A8461EA24F51}"/>
    <cellStyle name="40 % - Markeringsfarve3 2 2 4" xfId="8058" xr:uid="{50E58D9E-9AFD-4DF5-BDA9-BB5D99825E66}"/>
    <cellStyle name="40 % - Markeringsfarve3 2 2 4 2" xfId="13416" xr:uid="{7E155BC5-D932-4DF8-9374-A64325163BFB}"/>
    <cellStyle name="40 % - Markeringsfarve3 2 2 5" xfId="10694" xr:uid="{D35B1454-2221-47CF-87F9-1312482C576A}"/>
    <cellStyle name="40 % - Markeringsfarve3 2 3" xfId="3595" xr:uid="{6F6C255E-EFA8-4AF0-92BF-AE1370483C23}"/>
    <cellStyle name="40 % - Markeringsfarve3 2 3 2" xfId="4237" xr:uid="{6C3FDFF4-3B49-4F43-A4E2-839E749558FA}"/>
    <cellStyle name="40 % - Markeringsfarve3 2 3 2 2" xfId="7402" xr:uid="{8AB65010-825C-4A6A-8065-943F36B9CD9B}"/>
    <cellStyle name="40 % - Markeringsfarve3 2 3 2 2 2" xfId="10066" xr:uid="{4CFE0EAE-D611-49C9-ADA6-439A6D06FCC6}"/>
    <cellStyle name="40 % - Markeringsfarve3 2 3 2 2 2 2" xfId="15456" xr:uid="{40FC6DD2-FDB3-4A10-84FC-3CC883192B00}"/>
    <cellStyle name="40 % - Markeringsfarve3 2 3 2 2 3" xfId="12703" xr:uid="{3D440236-5369-4ED8-BC05-05B5A73DD326}"/>
    <cellStyle name="40 % - Markeringsfarve3 2 3 2 3" xfId="8736" xr:uid="{7083F836-1511-4B57-86D3-6FC1F848A224}"/>
    <cellStyle name="40 % - Markeringsfarve3 2 3 2 3 2" xfId="14094" xr:uid="{305CE956-7401-410F-9137-1B2C08C4C6E6}"/>
    <cellStyle name="40 % - Markeringsfarve3 2 3 2 4" xfId="11372" xr:uid="{D5A6E543-82CB-4D67-B914-7A91280322C1}"/>
    <cellStyle name="40 % - Markeringsfarve3 2 3 3" xfId="6779" xr:uid="{AF03DE05-B5D0-4170-A208-7212FDB70B5E}"/>
    <cellStyle name="40 % - Markeringsfarve3 2 3 3 2" xfId="9443" xr:uid="{2077F9B5-DDF4-41F4-8181-B7DE4E91E9FF}"/>
    <cellStyle name="40 % - Markeringsfarve3 2 3 3 2 2" xfId="14833" xr:uid="{A28051F2-1E54-483B-956E-6DA63C18A6CF}"/>
    <cellStyle name="40 % - Markeringsfarve3 2 3 3 3" xfId="12080" xr:uid="{8C30BC50-7689-4E60-AB8E-97C29274A0DD}"/>
    <cellStyle name="40 % - Markeringsfarve3 2 3 4" xfId="8113" xr:uid="{86AF8923-BCF3-4563-BD24-7B8C08508160}"/>
    <cellStyle name="40 % - Markeringsfarve3 2 3 4 2" xfId="13471" xr:uid="{DD00413B-4737-44BB-9EC5-A0F0845F46B3}"/>
    <cellStyle name="40 % - Markeringsfarve3 2 3 5" xfId="10749" xr:uid="{0E59E83A-2D67-4DC4-9C73-F261F9A3D26D}"/>
    <cellStyle name="40 % - Markeringsfarve3 2 4" xfId="4183" xr:uid="{2CC7F3F3-55C1-40F9-9A06-E1C1770C24C1}"/>
    <cellStyle name="40 % - Markeringsfarve3 2 4 2" xfId="7348" xr:uid="{84A6FA89-CAA2-4F69-8380-0AAC4E4FD5C3}"/>
    <cellStyle name="40 % - Markeringsfarve3 2 4 2 2" xfId="10012" xr:uid="{F23772D4-FC0E-4FB1-94D5-D77BE95F8765}"/>
    <cellStyle name="40 % - Markeringsfarve3 2 4 2 2 2" xfId="15402" xr:uid="{20D749D4-8CD9-4C38-8A43-2AEAD37F3729}"/>
    <cellStyle name="40 % - Markeringsfarve3 2 4 2 3" xfId="12649" xr:uid="{D161F072-5A0A-4C48-9C89-329C7615A6EC}"/>
    <cellStyle name="40 % - Markeringsfarve3 2 4 3" xfId="8682" xr:uid="{ABE73668-2E99-4B3C-B197-07FC5ED6C923}"/>
    <cellStyle name="40 % - Markeringsfarve3 2 4 3 2" xfId="14040" xr:uid="{CA59FEFF-5821-4259-80AE-987B6815A4B0}"/>
    <cellStyle name="40 % - Markeringsfarve3 2 4 4" xfId="11318" xr:uid="{3C0696A5-D050-4C90-8642-D204247823AD}"/>
    <cellStyle name="40 % - Markeringsfarve3 2 5" xfId="6726" xr:uid="{0AC854A1-3FA1-465F-860B-FD82032B5C7C}"/>
    <cellStyle name="40 % - Markeringsfarve3 2 5 2" xfId="9389" xr:uid="{F2E9D339-931E-447A-AD15-A96ED4544499}"/>
    <cellStyle name="40 % - Markeringsfarve3 2 5 2 2" xfId="14779" xr:uid="{ECF4C987-2C4B-42E2-A145-27D02EB69FC8}"/>
    <cellStyle name="40 % - Markeringsfarve3 2 5 3" xfId="12026" xr:uid="{2BF840EA-E8BF-41A2-863A-328B5914D4E1}"/>
    <cellStyle name="40 % - Markeringsfarve3 2 6" xfId="8059" xr:uid="{1344CBE2-B619-40E0-9711-CECECDFBAED7}"/>
    <cellStyle name="40 % - Markeringsfarve3 2 6 2" xfId="13417" xr:uid="{301072C3-CAC6-4C5B-A5F5-4836D9CF13E7}"/>
    <cellStyle name="40 % - Markeringsfarve3 2 7" xfId="10695" xr:uid="{84BB854F-10C5-4AC4-904E-3275B73F2ABE}"/>
    <cellStyle name="40 % - Markeringsfarve3 3" xfId="3596" xr:uid="{5ED7DE57-EC17-4DAA-BC41-5D9A7EA84AF2}"/>
    <cellStyle name="40 % - Markeringsfarve3 3 2" xfId="4238" xr:uid="{915B81DD-7262-48A1-83D1-3837247DC136}"/>
    <cellStyle name="40 % - Markeringsfarve3 3 2 2" xfId="7403" xr:uid="{7345C515-0BDB-4C4D-9E4F-6E60FDB3DAE6}"/>
    <cellStyle name="40 % - Markeringsfarve3 3 2 2 2" xfId="10067" xr:uid="{20B37065-2831-4D54-A72D-42F143BD17FB}"/>
    <cellStyle name="40 % - Markeringsfarve3 3 2 2 2 2" xfId="15457" xr:uid="{1D2D30C0-B831-493D-A729-5B13A453C52C}"/>
    <cellStyle name="40 % - Markeringsfarve3 3 2 2 3" xfId="12704" xr:uid="{8C42B5D3-68AE-4A10-9387-55922051B685}"/>
    <cellStyle name="40 % - Markeringsfarve3 3 2 3" xfId="8737" xr:uid="{BF87D5BB-DF96-4311-BF67-F6AC5CE28939}"/>
    <cellStyle name="40 % - Markeringsfarve3 3 2 3 2" xfId="14095" xr:uid="{3E3C88FE-BC41-4AC3-AAF7-290BA3690BDB}"/>
    <cellStyle name="40 % - Markeringsfarve3 3 2 4" xfId="11373" xr:uid="{B0C2ACF4-C02E-486E-AFF3-F603CAA95E13}"/>
    <cellStyle name="40 % - Markeringsfarve3 3 3" xfId="6780" xr:uid="{7FDAF2FF-63D7-4DBF-B1B4-04E2BEEA1AC1}"/>
    <cellStyle name="40 % - Markeringsfarve3 3 3 2" xfId="9444" xr:uid="{14EF4F23-F258-488C-9949-5DE6F5456009}"/>
    <cellStyle name="40 % - Markeringsfarve3 3 3 2 2" xfId="14834" xr:uid="{99F2A3A9-1052-4DCB-A51E-0364715030B5}"/>
    <cellStyle name="40 % - Markeringsfarve3 3 3 3" xfId="12081" xr:uid="{E71ECF52-E1D6-4964-A27D-50A92285CDC4}"/>
    <cellStyle name="40 % - Markeringsfarve3 3 4" xfId="8114" xr:uid="{7DA05B42-DD8F-4D6F-A48C-8A5C2989E7C8}"/>
    <cellStyle name="40 % - Markeringsfarve3 3 4 2" xfId="13472" xr:uid="{0D0D0C97-46B0-4EA9-9986-A615A150B92A}"/>
    <cellStyle name="40 % - Markeringsfarve3 3 5" xfId="10750" xr:uid="{6B9E1790-CA9E-4137-BDD7-44385F483D65}"/>
    <cellStyle name="40 % - Markeringsfarve3 4" xfId="3597" xr:uid="{256BF91E-4EB1-42A2-923C-9AB1EBD8FBF3}"/>
    <cellStyle name="40 % - Markeringsfarve3 4 2" xfId="4239" xr:uid="{2C7C5A78-E4AA-47E2-926E-05B31E4C505A}"/>
    <cellStyle name="40 % - Markeringsfarve3 4 2 2" xfId="7404" xr:uid="{3E6C3F5E-15D4-4713-BBA4-B4B769B4AE48}"/>
    <cellStyle name="40 % - Markeringsfarve3 4 2 2 2" xfId="10068" xr:uid="{1BA41D12-85E8-4A75-8511-6A6DD66C364A}"/>
    <cellStyle name="40 % - Markeringsfarve3 4 2 2 2 2" xfId="15458" xr:uid="{47C9FB0E-9979-4D09-81E9-BA42DD3BE1D2}"/>
    <cellStyle name="40 % - Markeringsfarve3 4 2 2 3" xfId="12705" xr:uid="{441E7326-E386-4936-BE0D-4458059B6ADA}"/>
    <cellStyle name="40 % - Markeringsfarve3 4 2 3" xfId="8738" xr:uid="{E2D43AEA-F4EA-4B2C-B95F-BFFF206FE0F4}"/>
    <cellStyle name="40 % - Markeringsfarve3 4 2 3 2" xfId="14096" xr:uid="{0D523284-83B8-4DB1-95EC-03578D6B9561}"/>
    <cellStyle name="40 % - Markeringsfarve3 4 2 4" xfId="11374" xr:uid="{90377AC6-0D2A-4A91-B39E-8EE65ED94826}"/>
    <cellStyle name="40 % - Markeringsfarve3 4 3" xfId="6781" xr:uid="{74418217-C373-4F1A-898F-24897BC263C9}"/>
    <cellStyle name="40 % - Markeringsfarve3 4 3 2" xfId="9445" xr:uid="{B548BC37-B03F-43E7-94AC-F91226D84C9D}"/>
    <cellStyle name="40 % - Markeringsfarve3 4 3 2 2" xfId="14835" xr:uid="{B4D7AE1B-8262-4245-8175-9F8ABFAC93AF}"/>
    <cellStyle name="40 % - Markeringsfarve3 4 3 3" xfId="12082" xr:uid="{9D5669DC-D44B-4198-88C3-F6C46E89A5A6}"/>
    <cellStyle name="40 % - Markeringsfarve3 4 4" xfId="8115" xr:uid="{2F3CE6AF-A729-4624-93DD-3D10F81D3072}"/>
    <cellStyle name="40 % - Markeringsfarve3 4 4 2" xfId="13473" xr:uid="{8F00C3C5-73C3-4A45-B2F4-97D408C3C94B}"/>
    <cellStyle name="40 % - Markeringsfarve3 4 5" xfId="10751" xr:uid="{91BB6473-9D6C-457A-AAD4-579198E71C9E}"/>
    <cellStyle name="40 % - Markeringsfarve3 5" xfId="3598" xr:uid="{CA4F6F7A-5C5A-4055-AE75-EC088FEBD74B}"/>
    <cellStyle name="40 % - Markeringsfarve3 5 2" xfId="4240" xr:uid="{F0E41D38-4D26-48BB-A53B-F863BD7AF457}"/>
    <cellStyle name="40 % - Markeringsfarve3 5 2 2" xfId="7405" xr:uid="{AA3C3323-42AE-438A-9ED2-CCCCC73FA9DE}"/>
    <cellStyle name="40 % - Markeringsfarve3 5 2 2 2" xfId="10069" xr:uid="{F7DD071E-EBA7-47B8-8F43-5064F7E87EC3}"/>
    <cellStyle name="40 % - Markeringsfarve3 5 2 2 2 2" xfId="15459" xr:uid="{167FD9EA-0B7F-4B45-BA03-B2E1493004CE}"/>
    <cellStyle name="40 % - Markeringsfarve3 5 2 2 3" xfId="12706" xr:uid="{4FA83763-8A30-4C71-8409-BB052496C5A8}"/>
    <cellStyle name="40 % - Markeringsfarve3 5 2 3" xfId="8739" xr:uid="{B86331A2-6FB7-446D-88A8-9E3F433E72CD}"/>
    <cellStyle name="40 % - Markeringsfarve3 5 2 3 2" xfId="14097" xr:uid="{C51C5478-4FEE-410A-A3C0-DF087C1FB6B2}"/>
    <cellStyle name="40 % - Markeringsfarve3 5 2 4" xfId="11375" xr:uid="{99C9A8F1-A80E-4CB5-877F-61F4411DAC29}"/>
    <cellStyle name="40 % - Markeringsfarve3 5 3" xfId="6782" xr:uid="{05D94512-A326-4F88-A374-C5B1623B074A}"/>
    <cellStyle name="40 % - Markeringsfarve3 5 3 2" xfId="9446" xr:uid="{4F621AB9-CBE5-4697-A38A-B0ACFCE53285}"/>
    <cellStyle name="40 % - Markeringsfarve3 5 3 2 2" xfId="14836" xr:uid="{E7C36A94-EB55-4D41-949B-B6508A2CF801}"/>
    <cellStyle name="40 % - Markeringsfarve3 5 3 3" xfId="12083" xr:uid="{BAA25702-20E1-45BE-86CD-CDC5BE9643F0}"/>
    <cellStyle name="40 % - Markeringsfarve3 5 4" xfId="8116" xr:uid="{C927A719-CFDE-462C-85DA-3389CBD01667}"/>
    <cellStyle name="40 % - Markeringsfarve3 5 4 2" xfId="13474" xr:uid="{D7F15D07-130E-4F8B-AB55-5B75D67ABC20}"/>
    <cellStyle name="40 % - Markeringsfarve3 5 5" xfId="10752" xr:uid="{8A009693-A190-4B45-9185-C7DA34747341}"/>
    <cellStyle name="40 % - Markeringsfarve3 6" xfId="3599" xr:uid="{8F56BE99-ADD7-4CC7-BE91-A3BB7D97CA73}"/>
    <cellStyle name="40 % - Markeringsfarve3 6 2" xfId="4241" xr:uid="{A0D812DE-60B2-445F-962A-8FDEA18075FC}"/>
    <cellStyle name="40 % - Markeringsfarve3 6 2 2" xfId="7406" xr:uid="{FE49F3C5-02F3-4701-9F76-E3608E84503C}"/>
    <cellStyle name="40 % - Markeringsfarve3 6 2 2 2" xfId="10070" xr:uid="{4E95793F-5EDC-40A0-84F2-8AE10AD2876B}"/>
    <cellStyle name="40 % - Markeringsfarve3 6 2 2 2 2" xfId="15460" xr:uid="{FF42DDC6-65C1-44CE-BBC0-2C5B213407A7}"/>
    <cellStyle name="40 % - Markeringsfarve3 6 2 2 3" xfId="12707" xr:uid="{665D6B87-DB45-42D8-BB3A-079FDEBEA90C}"/>
    <cellStyle name="40 % - Markeringsfarve3 6 2 3" xfId="8740" xr:uid="{D54F80C2-E508-429A-902C-96AADDC0CE92}"/>
    <cellStyle name="40 % - Markeringsfarve3 6 2 3 2" xfId="14098" xr:uid="{AE506060-9E42-4B6E-9D6F-10F09B625350}"/>
    <cellStyle name="40 % - Markeringsfarve3 6 2 4" xfId="11376" xr:uid="{40EF3CAF-A957-4206-9DBF-FA6D5FB7B763}"/>
    <cellStyle name="40 % - Markeringsfarve3 6 3" xfId="6783" xr:uid="{DF028516-5B6D-4E07-B1C4-F4E4D5C1A9BC}"/>
    <cellStyle name="40 % - Markeringsfarve3 6 3 2" xfId="9447" xr:uid="{2FB8F998-173A-435B-9CDC-7CB96E8E2419}"/>
    <cellStyle name="40 % - Markeringsfarve3 6 3 2 2" xfId="14837" xr:uid="{FC74C946-33C7-451D-90D1-BC6EDE7CD8E7}"/>
    <cellStyle name="40 % - Markeringsfarve3 6 3 3" xfId="12084" xr:uid="{3C1E1468-FA9A-4B91-BA29-4C331535316B}"/>
    <cellStyle name="40 % - Markeringsfarve3 6 4" xfId="8117" xr:uid="{16650F7D-E9B0-4260-AA07-8DFD0234B993}"/>
    <cellStyle name="40 % - Markeringsfarve3 6 4 2" xfId="13475" xr:uid="{1601435A-D0F7-4B32-A327-04AE5F3B71D6}"/>
    <cellStyle name="40 % - Markeringsfarve3 6 5" xfId="10753" xr:uid="{A127D157-AD53-4F17-AF3C-3EE85F68E81C}"/>
    <cellStyle name="40 % - Markeringsfarve3 7" xfId="4170" xr:uid="{C31D01F1-9CA2-4533-A068-42D76823B191}"/>
    <cellStyle name="40 % - Markeringsfarve3 7 2" xfId="7335" xr:uid="{D77ED486-702D-4E0B-AF59-41EDDC5FFAAB}"/>
    <cellStyle name="40 % - Markeringsfarve3 7 2 2" xfId="9999" xr:uid="{EB6AE20A-4308-4124-B377-54941F302086}"/>
    <cellStyle name="40 % - Markeringsfarve3 7 2 2 2" xfId="15389" xr:uid="{64C98987-398C-484E-AEE0-275B0B1864C5}"/>
    <cellStyle name="40 % - Markeringsfarve3 7 2 3" xfId="12636" xr:uid="{7CD34C4A-7393-4FC2-8F98-C1233D0D8920}"/>
    <cellStyle name="40 % - Markeringsfarve3 7 3" xfId="8669" xr:uid="{1E5ADFCD-95A4-44D0-9310-90E2F9C0CE96}"/>
    <cellStyle name="40 % - Markeringsfarve3 7 3 2" xfId="14027" xr:uid="{08FBF5B9-A611-4F22-A41D-A81076686891}"/>
    <cellStyle name="40 % - Markeringsfarve3 7 4" xfId="11305" xr:uid="{45429865-9E5F-4EF4-A5B3-E62407BC21F3}"/>
    <cellStyle name="40 % - Markeringsfarve4 2" xfId="3600" xr:uid="{DA296A64-59BC-4F91-A409-C9A3F606A2D8}"/>
    <cellStyle name="40 % - Markeringsfarve4 2 2" xfId="3601" xr:uid="{FAF2D458-3B28-4E2D-8EC8-C54EA2932018}"/>
    <cellStyle name="40 % - Markeringsfarve4 2 2 2" xfId="4243" xr:uid="{7095E3D5-E90F-411F-BC08-492EF0D49450}"/>
    <cellStyle name="40 % - Markeringsfarve4 2 2 2 2" xfId="7408" xr:uid="{449FF636-EF96-40AA-BF0C-90379E448C1E}"/>
    <cellStyle name="40 % - Markeringsfarve4 2 2 2 2 2" xfId="10072" xr:uid="{6A2A9BAE-B42E-4D59-91E7-B59A2AD00008}"/>
    <cellStyle name="40 % - Markeringsfarve4 2 2 2 2 2 2" xfId="15462" xr:uid="{0ABB8987-FDF0-46B2-A1FA-CBC84BCD14D1}"/>
    <cellStyle name="40 % - Markeringsfarve4 2 2 2 2 3" xfId="12709" xr:uid="{25D96477-A20F-4A6D-815B-9FCBE6343BAA}"/>
    <cellStyle name="40 % - Markeringsfarve4 2 2 2 3" xfId="8742" xr:uid="{BE0B6C15-D8C3-44A5-9D15-58D3F461DCF7}"/>
    <cellStyle name="40 % - Markeringsfarve4 2 2 2 3 2" xfId="14100" xr:uid="{C8A8CAF3-80E0-4BF3-9305-633D53D7F760}"/>
    <cellStyle name="40 % - Markeringsfarve4 2 2 2 4" xfId="11378" xr:uid="{EF1B56F7-1195-4420-B93B-11EEF4D6A20E}"/>
    <cellStyle name="40 % - Markeringsfarve4 2 2 3" xfId="6785" xr:uid="{B3E15FD8-E09E-4A63-BA85-E948DD54F044}"/>
    <cellStyle name="40 % - Markeringsfarve4 2 2 3 2" xfId="9449" xr:uid="{71112D1C-2C81-4F0C-8F12-4CEA0843F3B9}"/>
    <cellStyle name="40 % - Markeringsfarve4 2 2 3 2 2" xfId="14839" xr:uid="{2EDAF524-FB14-40EC-B7EB-9C909945BAA2}"/>
    <cellStyle name="40 % - Markeringsfarve4 2 2 3 3" xfId="12086" xr:uid="{BE45A663-EDC2-4135-9437-5E511BC7FBA2}"/>
    <cellStyle name="40 % - Markeringsfarve4 2 2 4" xfId="8119" xr:uid="{5963CD1C-55D8-45F4-8557-B408B68B6E01}"/>
    <cellStyle name="40 % - Markeringsfarve4 2 2 4 2" xfId="13477" xr:uid="{1C3EF5A7-A978-4D8F-9BB1-48D4489A4298}"/>
    <cellStyle name="40 % - Markeringsfarve4 2 2 5" xfId="10755" xr:uid="{B70D61C6-3302-4DD9-938F-45304EE727DA}"/>
    <cellStyle name="40 % - Markeringsfarve4 2 3" xfId="3602" xr:uid="{81E33F4C-425D-4E07-B6E5-C4A142A5D50A}"/>
    <cellStyle name="40 % - Markeringsfarve4 2 3 2" xfId="4244" xr:uid="{BDD65488-CEA6-41C0-9964-0EF29886E797}"/>
    <cellStyle name="40 % - Markeringsfarve4 2 3 2 2" xfId="7409" xr:uid="{E6E7FD1C-AC78-4CA5-9C34-5F51E8779D78}"/>
    <cellStyle name="40 % - Markeringsfarve4 2 3 2 2 2" xfId="10073" xr:uid="{C126A0EF-66E9-4CBA-96F3-ADA7976913FB}"/>
    <cellStyle name="40 % - Markeringsfarve4 2 3 2 2 2 2" xfId="15463" xr:uid="{2D6753FD-0113-4E30-B813-130A380C80DA}"/>
    <cellStyle name="40 % - Markeringsfarve4 2 3 2 2 3" xfId="12710" xr:uid="{8DC99247-90E8-45B1-BE85-9FD76F080146}"/>
    <cellStyle name="40 % - Markeringsfarve4 2 3 2 3" xfId="8743" xr:uid="{807BF94E-DE39-4E7F-9694-AB28EA71ADE1}"/>
    <cellStyle name="40 % - Markeringsfarve4 2 3 2 3 2" xfId="14101" xr:uid="{368967BB-0BCD-4E47-AFC1-AB6CE09CBC52}"/>
    <cellStyle name="40 % - Markeringsfarve4 2 3 2 4" xfId="11379" xr:uid="{F79CAE1F-BA9D-48F6-A2AC-BA5744861127}"/>
    <cellStyle name="40 % - Markeringsfarve4 2 3 3" xfId="6786" xr:uid="{71C4728F-183F-4559-ABAD-3EE4BF520515}"/>
    <cellStyle name="40 % - Markeringsfarve4 2 3 3 2" xfId="9450" xr:uid="{912106EC-8F47-4535-B510-F49E36BA93BD}"/>
    <cellStyle name="40 % - Markeringsfarve4 2 3 3 2 2" xfId="14840" xr:uid="{2D769395-D72F-4299-89CB-3CB78935A541}"/>
    <cellStyle name="40 % - Markeringsfarve4 2 3 3 3" xfId="12087" xr:uid="{AD88917D-A778-4039-AADF-A7228B7CBE07}"/>
    <cellStyle name="40 % - Markeringsfarve4 2 3 4" xfId="8120" xr:uid="{66D0BE8D-855E-48BA-931A-7B0A03C68E8C}"/>
    <cellStyle name="40 % - Markeringsfarve4 2 3 4 2" xfId="13478" xr:uid="{82C508EE-F6C9-4F2E-B633-6DF530DA313A}"/>
    <cellStyle name="40 % - Markeringsfarve4 2 3 5" xfId="10756" xr:uid="{9A752055-7E5D-40C7-8596-2E141EDB9B8D}"/>
    <cellStyle name="40 % - Markeringsfarve4 2 4" xfId="4242" xr:uid="{728CF1A2-DDC0-4CF4-BCF1-8940DF376E66}"/>
    <cellStyle name="40 % - Markeringsfarve4 2 4 2" xfId="7407" xr:uid="{6F7BDAA5-6908-445F-A1BC-7BFC82A775D6}"/>
    <cellStyle name="40 % - Markeringsfarve4 2 4 2 2" xfId="10071" xr:uid="{E9869378-396B-4C86-ADE4-C0EEB9D9C30C}"/>
    <cellStyle name="40 % - Markeringsfarve4 2 4 2 2 2" xfId="15461" xr:uid="{D4D93DF1-4740-497A-ACF5-FF740E74DFC6}"/>
    <cellStyle name="40 % - Markeringsfarve4 2 4 2 3" xfId="12708" xr:uid="{3A4BD634-9412-4448-A9F2-6F572694638E}"/>
    <cellStyle name="40 % - Markeringsfarve4 2 4 3" xfId="8741" xr:uid="{E0131484-57F6-4B95-9293-474388DF1CF7}"/>
    <cellStyle name="40 % - Markeringsfarve4 2 4 3 2" xfId="14099" xr:uid="{FBE27541-5CF9-4F48-9D36-3DFC63F2A8FE}"/>
    <cellStyle name="40 % - Markeringsfarve4 2 4 4" xfId="11377" xr:uid="{6A6AB4EB-8457-4225-8365-0DB1FE3FA832}"/>
    <cellStyle name="40 % - Markeringsfarve4 2 5" xfId="6784" xr:uid="{A8BE391B-E485-4BD5-B632-4FA4FF831FD9}"/>
    <cellStyle name="40 % - Markeringsfarve4 2 5 2" xfId="9448" xr:uid="{C30C3C0A-2A65-4A7D-A8AB-6B33A310AE93}"/>
    <cellStyle name="40 % - Markeringsfarve4 2 5 2 2" xfId="14838" xr:uid="{D7C8538B-AD2B-460E-96D0-A601D536C8D8}"/>
    <cellStyle name="40 % - Markeringsfarve4 2 5 3" xfId="12085" xr:uid="{3EBA3055-799F-46F4-A936-67AD883CA5A8}"/>
    <cellStyle name="40 % - Markeringsfarve4 2 6" xfId="8118" xr:uid="{0646DC15-4365-47BF-B37D-0E66787E5585}"/>
    <cellStyle name="40 % - Markeringsfarve4 2 6 2" xfId="13476" xr:uid="{0E7D8987-E1ED-4376-9093-4C0132CDCD89}"/>
    <cellStyle name="40 % - Markeringsfarve4 2 7" xfId="10754" xr:uid="{3F34D173-7926-45A8-BB71-29E48EC01BBA}"/>
    <cellStyle name="40 % - Markeringsfarve4 3" xfId="3603" xr:uid="{498CB90E-A470-4075-A0D3-562AF8786523}"/>
    <cellStyle name="40 % - Markeringsfarve4 3 2" xfId="4245" xr:uid="{D24DBC69-97CC-4B73-8337-134A75CA6940}"/>
    <cellStyle name="40 % - Markeringsfarve4 3 2 2" xfId="7410" xr:uid="{3B610EE8-A862-4B9A-B14D-C4CACB5684B0}"/>
    <cellStyle name="40 % - Markeringsfarve4 3 2 2 2" xfId="10074" xr:uid="{D98E05BF-5210-407A-B764-531393D31D4F}"/>
    <cellStyle name="40 % - Markeringsfarve4 3 2 2 2 2" xfId="15464" xr:uid="{FAC7D5DA-6326-4A68-B3A6-32AD90F9AC90}"/>
    <cellStyle name="40 % - Markeringsfarve4 3 2 2 3" xfId="12711" xr:uid="{E56DC680-A55E-48DE-ABD2-11D69964B3DF}"/>
    <cellStyle name="40 % - Markeringsfarve4 3 2 3" xfId="8744" xr:uid="{C6295E4C-DE30-4346-BFB7-32D6B2F95C9E}"/>
    <cellStyle name="40 % - Markeringsfarve4 3 2 3 2" xfId="14102" xr:uid="{471E6DE2-FF29-46F9-8440-CF0DF16D3199}"/>
    <cellStyle name="40 % - Markeringsfarve4 3 2 4" xfId="11380" xr:uid="{5542547B-18B6-4E01-A903-37E116F75F0D}"/>
    <cellStyle name="40 % - Markeringsfarve4 3 3" xfId="6787" xr:uid="{5C704E9C-0BF0-48E4-9997-F05FEC7E171D}"/>
    <cellStyle name="40 % - Markeringsfarve4 3 3 2" xfId="9451" xr:uid="{8ECD017A-DDD5-4379-B400-4F4E7A46EDC7}"/>
    <cellStyle name="40 % - Markeringsfarve4 3 3 2 2" xfId="14841" xr:uid="{A7A068EE-9593-47CA-86E3-6828A953CAC3}"/>
    <cellStyle name="40 % - Markeringsfarve4 3 3 3" xfId="12088" xr:uid="{480A4A2C-325B-4022-9739-CC3FD2FA77EB}"/>
    <cellStyle name="40 % - Markeringsfarve4 3 4" xfId="8121" xr:uid="{FD223D67-3563-479D-9E1E-C944E7263C14}"/>
    <cellStyle name="40 % - Markeringsfarve4 3 4 2" xfId="13479" xr:uid="{E99BD7A4-8686-4A05-9431-FE31959A81EB}"/>
    <cellStyle name="40 % - Markeringsfarve4 3 5" xfId="10757" xr:uid="{35FF60F1-3D50-4604-B35C-F5F3381AC60F}"/>
    <cellStyle name="40 % - Markeringsfarve4 4" xfId="3604" xr:uid="{26D77FE9-3BFE-4E26-837E-53B2F835E0B5}"/>
    <cellStyle name="40 % - Markeringsfarve4 4 2" xfId="4246" xr:uid="{DD5C4181-33BF-49E4-81B7-3A22B3735B58}"/>
    <cellStyle name="40 % - Markeringsfarve4 4 2 2" xfId="7411" xr:uid="{29242C6E-FB3F-4C2B-A839-0CE661628FEB}"/>
    <cellStyle name="40 % - Markeringsfarve4 4 2 2 2" xfId="10075" xr:uid="{88BE769E-B3DE-4CCB-AC35-DA1A4577DAB7}"/>
    <cellStyle name="40 % - Markeringsfarve4 4 2 2 2 2" xfId="15465" xr:uid="{61E2BB66-B6B6-4055-9F23-2A54C065E07A}"/>
    <cellStyle name="40 % - Markeringsfarve4 4 2 2 3" xfId="12712" xr:uid="{704C243D-0893-4641-8E11-5A4CEF98DBAA}"/>
    <cellStyle name="40 % - Markeringsfarve4 4 2 3" xfId="8745" xr:uid="{94AF0009-46D5-410C-8F7A-0E6FF70BDFB6}"/>
    <cellStyle name="40 % - Markeringsfarve4 4 2 3 2" xfId="14103" xr:uid="{E52EB3B7-643B-4FAC-A301-3B73FBCFF3C6}"/>
    <cellStyle name="40 % - Markeringsfarve4 4 2 4" xfId="11381" xr:uid="{D1A9E876-C514-4865-B8F1-EA7EF227D15D}"/>
    <cellStyle name="40 % - Markeringsfarve4 4 3" xfId="6788" xr:uid="{4B379AC1-4799-4823-AE10-B2557FF87B3A}"/>
    <cellStyle name="40 % - Markeringsfarve4 4 3 2" xfId="9452" xr:uid="{23836C6A-32D1-43ED-AEF4-E162DA165BCA}"/>
    <cellStyle name="40 % - Markeringsfarve4 4 3 2 2" xfId="14842" xr:uid="{093600EC-8874-4C32-ACE7-387246782C02}"/>
    <cellStyle name="40 % - Markeringsfarve4 4 3 3" xfId="12089" xr:uid="{3E0F182C-11F5-4405-A2DD-99193F6C9861}"/>
    <cellStyle name="40 % - Markeringsfarve4 4 4" xfId="8122" xr:uid="{61499500-0104-4B1C-A669-142FFCCCFF56}"/>
    <cellStyle name="40 % - Markeringsfarve4 4 4 2" xfId="13480" xr:uid="{ECB4EA3D-27B6-4678-BBC2-6638E1350C1C}"/>
    <cellStyle name="40 % - Markeringsfarve4 4 5" xfId="10758" xr:uid="{63761268-2C85-43D1-A847-BB7537FB2C24}"/>
    <cellStyle name="40 % - Markeringsfarve4 5" xfId="3605" xr:uid="{C4BC9832-5F78-4CB9-A5ED-CCB3930DD7C0}"/>
    <cellStyle name="40 % - Markeringsfarve4 5 2" xfId="4247" xr:uid="{1EAFEE00-2FA6-434A-B174-DF8C2BD36334}"/>
    <cellStyle name="40 % - Markeringsfarve4 5 2 2" xfId="7412" xr:uid="{510ABAFC-E648-4800-A0F0-1BEAD7B14E26}"/>
    <cellStyle name="40 % - Markeringsfarve4 5 2 2 2" xfId="10076" xr:uid="{9D67A846-37F5-4F54-9D47-487E63418827}"/>
    <cellStyle name="40 % - Markeringsfarve4 5 2 2 2 2" xfId="15466" xr:uid="{342F1E1F-DD5D-49AF-A2E6-A5B5605BD738}"/>
    <cellStyle name="40 % - Markeringsfarve4 5 2 2 3" xfId="12713" xr:uid="{F76B2A9F-B945-4ADE-BDF3-F6831315AB69}"/>
    <cellStyle name="40 % - Markeringsfarve4 5 2 3" xfId="8746" xr:uid="{D7A42BB9-F1AC-4815-A728-BA6A7C6463F6}"/>
    <cellStyle name="40 % - Markeringsfarve4 5 2 3 2" xfId="14104" xr:uid="{EEFB49DB-8792-4A29-AA2F-1035E1F05D01}"/>
    <cellStyle name="40 % - Markeringsfarve4 5 2 4" xfId="11382" xr:uid="{0B552555-2A4F-439B-A407-4AA08DEBC322}"/>
    <cellStyle name="40 % - Markeringsfarve4 5 3" xfId="6789" xr:uid="{1DD53966-AC56-4B0F-8E00-AA8413122ED5}"/>
    <cellStyle name="40 % - Markeringsfarve4 5 3 2" xfId="9453" xr:uid="{1667E0CF-542A-4D4D-9616-91A43203F44C}"/>
    <cellStyle name="40 % - Markeringsfarve4 5 3 2 2" xfId="14843" xr:uid="{39FA370E-6E36-4097-BAFC-12CEBF89B451}"/>
    <cellStyle name="40 % - Markeringsfarve4 5 3 3" xfId="12090" xr:uid="{0C164A4C-8CB8-4115-9172-D820E7680A47}"/>
    <cellStyle name="40 % - Markeringsfarve4 5 4" xfId="8123" xr:uid="{D3E13E2D-19CE-47C1-BBAC-E54427232B3D}"/>
    <cellStyle name="40 % - Markeringsfarve4 5 4 2" xfId="13481" xr:uid="{78DE6799-B017-4024-9EAB-04B341B190DF}"/>
    <cellStyle name="40 % - Markeringsfarve4 5 5" xfId="10759" xr:uid="{16B38F8E-E880-43D5-BF16-2A08CC58C386}"/>
    <cellStyle name="40 % - Markeringsfarve4 6" xfId="3606" xr:uid="{CA0B56BF-CAB2-4DBB-A903-5E34CEEE08CF}"/>
    <cellStyle name="40 % - Markeringsfarve4 6 2" xfId="4248" xr:uid="{65F2A851-BBBF-406C-90C3-FDA06FC7129C}"/>
    <cellStyle name="40 % - Markeringsfarve4 6 2 2" xfId="7413" xr:uid="{6AA1D170-E72D-40C1-A895-3700129BBE0B}"/>
    <cellStyle name="40 % - Markeringsfarve4 6 2 2 2" xfId="10077" xr:uid="{13C10A8E-FF15-48BD-A200-A0F3EBE4E550}"/>
    <cellStyle name="40 % - Markeringsfarve4 6 2 2 2 2" xfId="15467" xr:uid="{ABD73C90-F0EE-4CE5-A5B3-6D7DDF2EF5FF}"/>
    <cellStyle name="40 % - Markeringsfarve4 6 2 2 3" xfId="12714" xr:uid="{EE2A60C4-58F0-4FD4-BCCD-E058B080D779}"/>
    <cellStyle name="40 % - Markeringsfarve4 6 2 3" xfId="8747" xr:uid="{F568D0CE-6C6D-4BA2-9A82-53A32172269F}"/>
    <cellStyle name="40 % - Markeringsfarve4 6 2 3 2" xfId="14105" xr:uid="{418AFE0E-8739-4581-993B-0679D2D25852}"/>
    <cellStyle name="40 % - Markeringsfarve4 6 2 4" xfId="11383" xr:uid="{D1B976DB-2BB1-4C96-8AD6-D7DA5E600F36}"/>
    <cellStyle name="40 % - Markeringsfarve4 6 3" xfId="6790" xr:uid="{34589439-3A64-45D6-856D-7B7881D3C517}"/>
    <cellStyle name="40 % - Markeringsfarve4 6 3 2" xfId="9454" xr:uid="{0DE15DA3-BA50-4E7A-8749-2D690B5D9500}"/>
    <cellStyle name="40 % - Markeringsfarve4 6 3 2 2" xfId="14844" xr:uid="{AC314B4C-A901-421D-9FED-E65BFF39C743}"/>
    <cellStyle name="40 % - Markeringsfarve4 6 3 3" xfId="12091" xr:uid="{70375B65-CF9B-4F83-8786-67D3AB187889}"/>
    <cellStyle name="40 % - Markeringsfarve4 6 4" xfId="8124" xr:uid="{34613AEA-B552-46AB-A9E1-CD4DCBD3718B}"/>
    <cellStyle name="40 % - Markeringsfarve4 6 4 2" xfId="13482" xr:uid="{545AAC0A-88B4-4CD9-A0F8-EF8C168C81E4}"/>
    <cellStyle name="40 % - Markeringsfarve4 6 5" xfId="10760" xr:uid="{96FA1A12-6D15-449C-8365-8611A49EFD7F}"/>
    <cellStyle name="40 % - Markeringsfarve4 7" xfId="4172" xr:uid="{D00C57CF-3428-40DF-B1FD-8A152BCA320E}"/>
    <cellStyle name="40 % - Markeringsfarve4 7 2" xfId="7337" xr:uid="{AB32F2C0-7D07-43B2-AD72-7E1223F1D185}"/>
    <cellStyle name="40 % - Markeringsfarve4 7 2 2" xfId="10001" xr:uid="{7F998F79-94FD-4001-89FE-3380D8ABE672}"/>
    <cellStyle name="40 % - Markeringsfarve4 7 2 2 2" xfId="15391" xr:uid="{55223B95-3EB4-471D-8025-6025EA55F364}"/>
    <cellStyle name="40 % - Markeringsfarve4 7 2 3" xfId="12638" xr:uid="{A1994558-A681-436E-AA4C-0B43898DCF68}"/>
    <cellStyle name="40 % - Markeringsfarve4 7 3" xfId="8671" xr:uid="{2378642F-D29C-4644-9ADC-5C7D285ECAA3}"/>
    <cellStyle name="40 % - Markeringsfarve4 7 3 2" xfId="14029" xr:uid="{C7580882-09C3-48EB-813E-23FFC96CB4C8}"/>
    <cellStyle name="40 % - Markeringsfarve4 7 4" xfId="11307" xr:uid="{9D9ADDCA-E944-4B6D-A904-BB916F764A13}"/>
    <cellStyle name="40 % - Markeringsfarve5 2" xfId="3607" xr:uid="{37636B02-9286-4406-9E4A-F79B4FB80956}"/>
    <cellStyle name="40 % - Markeringsfarve5 2 2" xfId="3608" xr:uid="{DAB78DF1-7E9E-407E-8402-45C0DB1DC73A}"/>
    <cellStyle name="40 % - Markeringsfarve5 2 2 2" xfId="4250" xr:uid="{F331C9C1-B1E1-4844-902D-105964DCF12F}"/>
    <cellStyle name="40 % - Markeringsfarve5 2 2 2 2" xfId="7415" xr:uid="{DC8DBC75-C013-4A54-A0B0-D06DB3FBC084}"/>
    <cellStyle name="40 % - Markeringsfarve5 2 2 2 2 2" xfId="10079" xr:uid="{B725DF6E-A830-48BF-8A5D-60DF9A2D018C}"/>
    <cellStyle name="40 % - Markeringsfarve5 2 2 2 2 2 2" xfId="15469" xr:uid="{32D29925-E19D-413A-A57F-21782125C772}"/>
    <cellStyle name="40 % - Markeringsfarve5 2 2 2 2 3" xfId="12716" xr:uid="{58CDEC9B-152F-4575-80A2-A515BBBCDEBE}"/>
    <cellStyle name="40 % - Markeringsfarve5 2 2 2 3" xfId="8749" xr:uid="{B60B392A-5CBB-4ECE-A232-AC06486ABD0A}"/>
    <cellStyle name="40 % - Markeringsfarve5 2 2 2 3 2" xfId="14107" xr:uid="{1EE053CA-21EB-4490-A43E-D714AD9D7CF0}"/>
    <cellStyle name="40 % - Markeringsfarve5 2 2 2 4" xfId="11385" xr:uid="{2D653746-3C37-4936-8293-2AD4FB6AC05C}"/>
    <cellStyle name="40 % - Markeringsfarve5 2 2 3" xfId="6792" xr:uid="{F0E8F52B-8CCF-4FC7-BC58-FD18281DA6EF}"/>
    <cellStyle name="40 % - Markeringsfarve5 2 2 3 2" xfId="9456" xr:uid="{4AE40C4D-09D6-4230-92F3-F6D85D5F5F00}"/>
    <cellStyle name="40 % - Markeringsfarve5 2 2 3 2 2" xfId="14846" xr:uid="{3E79F771-C191-4159-A46F-893F7FF8469C}"/>
    <cellStyle name="40 % - Markeringsfarve5 2 2 3 3" xfId="12093" xr:uid="{8DFA805B-70FE-4ED1-83BE-020E35745A27}"/>
    <cellStyle name="40 % - Markeringsfarve5 2 2 4" xfId="8126" xr:uid="{308BCA5B-CF56-4134-BCA9-8077F4EDF775}"/>
    <cellStyle name="40 % - Markeringsfarve5 2 2 4 2" xfId="13484" xr:uid="{3A844491-990C-4EA0-B422-47C13F3BF524}"/>
    <cellStyle name="40 % - Markeringsfarve5 2 2 5" xfId="10762" xr:uid="{3F809EAC-4FCF-4748-AB5D-C9450CFC4F58}"/>
    <cellStyle name="40 % - Markeringsfarve5 2 3" xfId="3609" xr:uid="{A7ECDCDD-CFCB-4D24-B32C-D45935627746}"/>
    <cellStyle name="40 % - Markeringsfarve5 2 3 2" xfId="4251" xr:uid="{DDCCF890-2539-4520-8FC4-7833BF49184D}"/>
    <cellStyle name="40 % - Markeringsfarve5 2 3 2 2" xfId="7416" xr:uid="{65816432-8732-449A-9168-9060115A10AC}"/>
    <cellStyle name="40 % - Markeringsfarve5 2 3 2 2 2" xfId="10080" xr:uid="{6980ED91-67B7-4E65-A1DA-3BBAFEB75BFD}"/>
    <cellStyle name="40 % - Markeringsfarve5 2 3 2 2 2 2" xfId="15470" xr:uid="{16012E14-CFCB-47E6-9149-C649343F55E8}"/>
    <cellStyle name="40 % - Markeringsfarve5 2 3 2 2 3" xfId="12717" xr:uid="{3275C301-918C-49AA-948E-DA3779600E12}"/>
    <cellStyle name="40 % - Markeringsfarve5 2 3 2 3" xfId="8750" xr:uid="{4BA29A3E-3C72-4EA0-B669-9C3CAE28E72D}"/>
    <cellStyle name="40 % - Markeringsfarve5 2 3 2 3 2" xfId="14108" xr:uid="{9C3967E6-67AE-48D7-92F6-5FBE8B661B3D}"/>
    <cellStyle name="40 % - Markeringsfarve5 2 3 2 4" xfId="11386" xr:uid="{BAB77DEE-2E7E-4836-A4CD-681E451B1148}"/>
    <cellStyle name="40 % - Markeringsfarve5 2 3 3" xfId="6793" xr:uid="{5EB0618C-CA70-47D6-8AD5-644160B88155}"/>
    <cellStyle name="40 % - Markeringsfarve5 2 3 3 2" xfId="9457" xr:uid="{DDFBFDAF-E411-47CC-A3CD-B3D0D3033FAA}"/>
    <cellStyle name="40 % - Markeringsfarve5 2 3 3 2 2" xfId="14847" xr:uid="{68E45F6A-4D02-4010-B256-705C00656FAB}"/>
    <cellStyle name="40 % - Markeringsfarve5 2 3 3 3" xfId="12094" xr:uid="{7F24EC40-EC75-4DD8-8F65-D51D30517AF6}"/>
    <cellStyle name="40 % - Markeringsfarve5 2 3 4" xfId="8127" xr:uid="{276CC55A-35B8-43A0-94AE-E171AD55833C}"/>
    <cellStyle name="40 % - Markeringsfarve5 2 3 4 2" xfId="13485" xr:uid="{88974021-4DFA-4A2C-A5CA-53034A9822E6}"/>
    <cellStyle name="40 % - Markeringsfarve5 2 3 5" xfId="10763" xr:uid="{8A1DD5F3-B7EA-4F67-8856-8A2EE83B174D}"/>
    <cellStyle name="40 % - Markeringsfarve5 2 4" xfId="4249" xr:uid="{03A6BF0F-0FD4-46B8-81F7-693B781B11A8}"/>
    <cellStyle name="40 % - Markeringsfarve5 2 4 2" xfId="7414" xr:uid="{B1F483A8-A1C4-4B4A-AC62-A93A28298CDA}"/>
    <cellStyle name="40 % - Markeringsfarve5 2 4 2 2" xfId="10078" xr:uid="{00F05AD8-6723-474A-93EB-F30835043644}"/>
    <cellStyle name="40 % - Markeringsfarve5 2 4 2 2 2" xfId="15468" xr:uid="{27F7F266-D112-4272-80D8-B66C7F807792}"/>
    <cellStyle name="40 % - Markeringsfarve5 2 4 2 3" xfId="12715" xr:uid="{9A7AC2D3-AA2F-4240-911B-8BD5A840E8A0}"/>
    <cellStyle name="40 % - Markeringsfarve5 2 4 3" xfId="8748" xr:uid="{160E7969-0234-49D8-B140-B0F05620A9D9}"/>
    <cellStyle name="40 % - Markeringsfarve5 2 4 3 2" xfId="14106" xr:uid="{D437AFD6-7BE9-4408-ACA5-F4EA6A987E73}"/>
    <cellStyle name="40 % - Markeringsfarve5 2 4 4" xfId="11384" xr:uid="{A3A3A1A3-F3C1-4FA2-91DB-A5979895D3DB}"/>
    <cellStyle name="40 % - Markeringsfarve5 2 5" xfId="6791" xr:uid="{AC98CAA7-B5D6-4D01-8B25-F67B28F051A2}"/>
    <cellStyle name="40 % - Markeringsfarve5 2 5 2" xfId="9455" xr:uid="{68C66C74-A973-450D-81E0-37ABECD4238B}"/>
    <cellStyle name="40 % - Markeringsfarve5 2 5 2 2" xfId="14845" xr:uid="{26B2C8F0-7943-4EF1-BF59-A41203F2458C}"/>
    <cellStyle name="40 % - Markeringsfarve5 2 5 3" xfId="12092" xr:uid="{935756E3-D7B6-4427-BAE5-C885B5411F44}"/>
    <cellStyle name="40 % - Markeringsfarve5 2 6" xfId="8125" xr:uid="{CEB30D82-3ACA-4018-9D7F-9374355ED13D}"/>
    <cellStyle name="40 % - Markeringsfarve5 2 6 2" xfId="13483" xr:uid="{67877CC0-EC4E-4803-9465-FFC1EB72DAF4}"/>
    <cellStyle name="40 % - Markeringsfarve5 2 7" xfId="10761" xr:uid="{BE811524-43F9-484F-A697-E37A61BC93F6}"/>
    <cellStyle name="40 % - Markeringsfarve5 3" xfId="3610" xr:uid="{EF9197F1-FB3D-48F1-BABF-3FB4641A5B5A}"/>
    <cellStyle name="40 % - Markeringsfarve5 3 2" xfId="4252" xr:uid="{3A446900-4751-41F7-A66C-46DF0A1FEFF3}"/>
    <cellStyle name="40 % - Markeringsfarve5 3 2 2" xfId="7417" xr:uid="{B451C829-8EE0-4D98-97EF-2CF78430B771}"/>
    <cellStyle name="40 % - Markeringsfarve5 3 2 2 2" xfId="10081" xr:uid="{5F92CBE1-7724-4EDA-BB8C-7C6866E57B17}"/>
    <cellStyle name="40 % - Markeringsfarve5 3 2 2 2 2" xfId="15471" xr:uid="{F785B646-3F80-42F1-8E77-88BC2C9D0E56}"/>
    <cellStyle name="40 % - Markeringsfarve5 3 2 2 3" xfId="12718" xr:uid="{CAF27A39-8E5B-4754-82E1-F86443AE6B3D}"/>
    <cellStyle name="40 % - Markeringsfarve5 3 2 3" xfId="8751" xr:uid="{70C0A81C-267B-4F67-8736-46FC728EB737}"/>
    <cellStyle name="40 % - Markeringsfarve5 3 2 3 2" xfId="14109" xr:uid="{904A524E-1177-47D3-BD16-C447ECBAA24F}"/>
    <cellStyle name="40 % - Markeringsfarve5 3 2 4" xfId="11387" xr:uid="{FA7A90A2-09F5-4A30-8E56-22F2F0A6595E}"/>
    <cellStyle name="40 % - Markeringsfarve5 3 3" xfId="6794" xr:uid="{2853F1BB-C890-49A0-B16A-517BC0ED74D5}"/>
    <cellStyle name="40 % - Markeringsfarve5 3 3 2" xfId="9458" xr:uid="{3854567E-4A27-4032-84AF-8B396A99BD16}"/>
    <cellStyle name="40 % - Markeringsfarve5 3 3 2 2" xfId="14848" xr:uid="{02519E1D-011E-4E8A-8566-5B6660F53832}"/>
    <cellStyle name="40 % - Markeringsfarve5 3 3 3" xfId="12095" xr:uid="{9A65B041-8EBE-4D65-A9B6-5CE47B88487C}"/>
    <cellStyle name="40 % - Markeringsfarve5 3 4" xfId="8128" xr:uid="{7D996A55-AB7A-40B3-8794-0AD569F40211}"/>
    <cellStyle name="40 % - Markeringsfarve5 3 4 2" xfId="13486" xr:uid="{23786DDA-11E5-4497-B816-4FD31ACBC398}"/>
    <cellStyle name="40 % - Markeringsfarve5 3 5" xfId="10764" xr:uid="{91712860-B9D9-46D3-9D00-A2D226C52498}"/>
    <cellStyle name="40 % - Markeringsfarve5 4" xfId="3611" xr:uid="{C5E1FFA6-B6C3-472E-A11D-A5DB398CDBD3}"/>
    <cellStyle name="40 % - Markeringsfarve5 4 2" xfId="4253" xr:uid="{06455AF6-9AB7-4789-9918-F7C64FAE858A}"/>
    <cellStyle name="40 % - Markeringsfarve5 4 2 2" xfId="7418" xr:uid="{BC15CD5B-BC29-42C1-8602-BEF9ED87BC26}"/>
    <cellStyle name="40 % - Markeringsfarve5 4 2 2 2" xfId="10082" xr:uid="{0F651354-AB69-434B-A2D4-5D2CE20FE1A1}"/>
    <cellStyle name="40 % - Markeringsfarve5 4 2 2 2 2" xfId="15472" xr:uid="{D7A47928-B26A-45D4-8880-0B037B93A1FC}"/>
    <cellStyle name="40 % - Markeringsfarve5 4 2 2 3" xfId="12719" xr:uid="{9F6D09A9-FBE0-405B-A7CE-A79A2E3FA19A}"/>
    <cellStyle name="40 % - Markeringsfarve5 4 2 3" xfId="8752" xr:uid="{665184D8-B98D-4632-9263-8BA988425B15}"/>
    <cellStyle name="40 % - Markeringsfarve5 4 2 3 2" xfId="14110" xr:uid="{3EA0FBA4-370F-4DBF-9ECD-791B8A63EECF}"/>
    <cellStyle name="40 % - Markeringsfarve5 4 2 4" xfId="11388" xr:uid="{11CD4AAD-CAF4-4FE0-BEB4-3C115B619268}"/>
    <cellStyle name="40 % - Markeringsfarve5 4 3" xfId="6795" xr:uid="{413E2722-CBD8-41FA-8223-DB4C9E18700C}"/>
    <cellStyle name="40 % - Markeringsfarve5 4 3 2" xfId="9459" xr:uid="{02E24F20-1830-447C-BF89-22C3BF93028C}"/>
    <cellStyle name="40 % - Markeringsfarve5 4 3 2 2" xfId="14849" xr:uid="{21A63CAB-E943-475C-AFB7-F7B5D4F5E205}"/>
    <cellStyle name="40 % - Markeringsfarve5 4 3 3" xfId="12096" xr:uid="{87795F90-F940-4497-BC3D-51799623E1C3}"/>
    <cellStyle name="40 % - Markeringsfarve5 4 4" xfId="8129" xr:uid="{3A3A5331-EFF1-4091-9881-9B2F99E8D929}"/>
    <cellStyle name="40 % - Markeringsfarve5 4 4 2" xfId="13487" xr:uid="{745C5783-379C-4ABD-9253-7794D8380AD7}"/>
    <cellStyle name="40 % - Markeringsfarve5 4 5" xfId="10765" xr:uid="{7EE3D450-8435-4B5E-B142-8053075F5B36}"/>
    <cellStyle name="40 % - Markeringsfarve5 5" xfId="3612" xr:uid="{BDCB1C96-223C-4F81-9B83-5F70CC0291F8}"/>
    <cellStyle name="40 % - Markeringsfarve5 5 2" xfId="4254" xr:uid="{CA87769A-3B79-4A02-B6F1-7EE2BAECCF19}"/>
    <cellStyle name="40 % - Markeringsfarve5 5 2 2" xfId="7419" xr:uid="{AC63BD35-6E3A-47D5-B14F-FBB408268947}"/>
    <cellStyle name="40 % - Markeringsfarve5 5 2 2 2" xfId="10083" xr:uid="{3FA9532D-B53F-4D76-9394-F22F07D646D8}"/>
    <cellStyle name="40 % - Markeringsfarve5 5 2 2 2 2" xfId="15473" xr:uid="{A8F4B7C6-BC74-4874-964E-E97FFE90741D}"/>
    <cellStyle name="40 % - Markeringsfarve5 5 2 2 3" xfId="12720" xr:uid="{55BC5A51-A1DE-44DE-AB62-592FB24CBBDB}"/>
    <cellStyle name="40 % - Markeringsfarve5 5 2 3" xfId="8753" xr:uid="{048F5EFE-DB7D-47A4-8D75-51E0C3DED512}"/>
    <cellStyle name="40 % - Markeringsfarve5 5 2 3 2" xfId="14111" xr:uid="{172C4183-6CDD-403B-9CEA-F94B594692C8}"/>
    <cellStyle name="40 % - Markeringsfarve5 5 2 4" xfId="11389" xr:uid="{8F4F8945-7B83-4DAA-B642-29F66D22D8E4}"/>
    <cellStyle name="40 % - Markeringsfarve5 5 3" xfId="6796" xr:uid="{7C2B4A33-7C8C-4813-8E12-20B293B056BA}"/>
    <cellStyle name="40 % - Markeringsfarve5 5 3 2" xfId="9460" xr:uid="{31B0E9FB-FDD4-4E80-B65E-60719F746259}"/>
    <cellStyle name="40 % - Markeringsfarve5 5 3 2 2" xfId="14850" xr:uid="{96B2B5D9-ADD3-445E-B358-0F6672607049}"/>
    <cellStyle name="40 % - Markeringsfarve5 5 3 3" xfId="12097" xr:uid="{96DFA8AB-96E8-42D4-8DD6-192C8C4881B3}"/>
    <cellStyle name="40 % - Markeringsfarve5 5 4" xfId="8130" xr:uid="{23F41B17-CA92-4AFE-9031-38D59DCF2A2A}"/>
    <cellStyle name="40 % - Markeringsfarve5 5 4 2" xfId="13488" xr:uid="{1049F951-78DB-43E3-9710-552794359E54}"/>
    <cellStyle name="40 % - Markeringsfarve5 5 5" xfId="10766" xr:uid="{689A696F-1C1B-4FA9-AC06-6B316F052622}"/>
    <cellStyle name="40 % - Markeringsfarve5 6" xfId="3613" xr:uid="{3EDEE88A-BA1F-47F5-848D-2A58E30FDCF4}"/>
    <cellStyle name="40 % - Markeringsfarve5 6 2" xfId="4255" xr:uid="{C96894BC-1F3B-4F64-936C-3FB18170FA0A}"/>
    <cellStyle name="40 % - Markeringsfarve5 6 2 2" xfId="7420" xr:uid="{C40EA2E7-266A-42A9-9BBE-AD03D99FEFF1}"/>
    <cellStyle name="40 % - Markeringsfarve5 6 2 2 2" xfId="10084" xr:uid="{095F4BA8-6272-4875-8F80-5EEE8817C2C4}"/>
    <cellStyle name="40 % - Markeringsfarve5 6 2 2 2 2" xfId="15474" xr:uid="{983C073E-5380-494C-9A2A-FFBFE2B3DECA}"/>
    <cellStyle name="40 % - Markeringsfarve5 6 2 2 3" xfId="12721" xr:uid="{98F8EDF8-B626-4577-AB3A-195ACFD1AD9B}"/>
    <cellStyle name="40 % - Markeringsfarve5 6 2 3" xfId="8754" xr:uid="{7EF47259-72B4-4FB3-A069-B57FFB6BC2AE}"/>
    <cellStyle name="40 % - Markeringsfarve5 6 2 3 2" xfId="14112" xr:uid="{472D8081-B96B-4541-AC33-7926A701D2B3}"/>
    <cellStyle name="40 % - Markeringsfarve5 6 2 4" xfId="11390" xr:uid="{D8A81A18-2A79-4234-8889-147698E20EEB}"/>
    <cellStyle name="40 % - Markeringsfarve5 6 3" xfId="6797" xr:uid="{08EBBF4A-654D-4795-9343-2FAD18A401EE}"/>
    <cellStyle name="40 % - Markeringsfarve5 6 3 2" xfId="9461" xr:uid="{84D6CCE8-F1DB-454A-BC0E-5916B5E20CE1}"/>
    <cellStyle name="40 % - Markeringsfarve5 6 3 2 2" xfId="14851" xr:uid="{40786B43-F400-41BF-8052-0A49E5632FCD}"/>
    <cellStyle name="40 % - Markeringsfarve5 6 3 3" xfId="12098" xr:uid="{D9487DEB-F0B6-48C3-8656-132947445D27}"/>
    <cellStyle name="40 % - Markeringsfarve5 6 4" xfId="8131" xr:uid="{793D438F-F519-43F8-BD6B-BA65A70C2182}"/>
    <cellStyle name="40 % - Markeringsfarve5 6 4 2" xfId="13489" xr:uid="{09B61710-5474-4829-8C7C-775186065FE7}"/>
    <cellStyle name="40 % - Markeringsfarve5 6 5" xfId="10767" xr:uid="{2D375EFF-830B-4B9A-A3E4-156C7CE397D7}"/>
    <cellStyle name="40 % - Markeringsfarve5 7" xfId="4174" xr:uid="{D8F82502-B7EE-4775-BD90-E316EA45C733}"/>
    <cellStyle name="40 % - Markeringsfarve5 7 2" xfId="7339" xr:uid="{BFDF3A34-AB4F-48AE-9F72-9A8111054A0E}"/>
    <cellStyle name="40 % - Markeringsfarve5 7 2 2" xfId="10003" xr:uid="{9E892C7F-0153-4AA2-BC3D-2EDFD577A057}"/>
    <cellStyle name="40 % - Markeringsfarve5 7 2 2 2" xfId="15393" xr:uid="{04F4A664-B16B-424F-ADA2-35AB7CC28C48}"/>
    <cellStyle name="40 % - Markeringsfarve5 7 2 3" xfId="12640" xr:uid="{5CFB9FCA-3337-4566-8ABF-7E2A41445CB1}"/>
    <cellStyle name="40 % - Markeringsfarve5 7 3" xfId="8673" xr:uid="{E2D2BF5F-4AB2-4F7A-BC8B-9F12CDFEEE75}"/>
    <cellStyle name="40 % - Markeringsfarve5 7 3 2" xfId="14031" xr:uid="{EF173074-FA21-481C-9AB1-2E8E0BA0766A}"/>
    <cellStyle name="40 % - Markeringsfarve5 7 4" xfId="11309" xr:uid="{87E4AB9B-C5A5-4D66-9590-17ED727660FC}"/>
    <cellStyle name="40 % - Markeringsfarve6 2" xfId="3614" xr:uid="{98FAE7A8-5BC1-4A15-8FA7-C4A7713CDA7E}"/>
    <cellStyle name="40 % - Markeringsfarve6 2 2" xfId="3615" xr:uid="{CF0B73D6-CA91-4559-B9B6-2D3427FBEA1C}"/>
    <cellStyle name="40 % - Markeringsfarve6 2 2 2" xfId="4257" xr:uid="{8E33A116-2A3F-4C3F-924C-354A3C442995}"/>
    <cellStyle name="40 % - Markeringsfarve6 2 2 2 2" xfId="7422" xr:uid="{4B44D1B7-F02E-4E82-AE56-4239BF9D7121}"/>
    <cellStyle name="40 % - Markeringsfarve6 2 2 2 2 2" xfId="10086" xr:uid="{C63CEE58-FECE-438C-9F1B-CC4778B68460}"/>
    <cellStyle name="40 % - Markeringsfarve6 2 2 2 2 2 2" xfId="15476" xr:uid="{8FF933C0-FB39-4238-80CF-BD6016672E70}"/>
    <cellStyle name="40 % - Markeringsfarve6 2 2 2 2 3" xfId="12723" xr:uid="{79CC12EC-FA82-4AC7-B3F0-02FF2A32C8FA}"/>
    <cellStyle name="40 % - Markeringsfarve6 2 2 2 3" xfId="8756" xr:uid="{CEFBFE54-9695-4F04-968B-32DFF12BC218}"/>
    <cellStyle name="40 % - Markeringsfarve6 2 2 2 3 2" xfId="14114" xr:uid="{35550544-B8C0-4936-89E4-051562B3FF13}"/>
    <cellStyle name="40 % - Markeringsfarve6 2 2 2 4" xfId="11392" xr:uid="{D7FEC391-103D-4D26-848C-6902F318FA0E}"/>
    <cellStyle name="40 % - Markeringsfarve6 2 2 3" xfId="6799" xr:uid="{64EA141F-182D-4635-96EF-6C320F76C617}"/>
    <cellStyle name="40 % - Markeringsfarve6 2 2 3 2" xfId="9463" xr:uid="{286F6748-5776-4EAE-883D-F0C8CDA7B40F}"/>
    <cellStyle name="40 % - Markeringsfarve6 2 2 3 2 2" xfId="14853" xr:uid="{2863ED95-5BE1-44D1-A286-9FF725D27A11}"/>
    <cellStyle name="40 % - Markeringsfarve6 2 2 3 3" xfId="12100" xr:uid="{04BDC51E-8368-4401-893E-A705C11B15A9}"/>
    <cellStyle name="40 % - Markeringsfarve6 2 2 4" xfId="8133" xr:uid="{488620B3-509F-460B-9FFC-ED1300A52CEA}"/>
    <cellStyle name="40 % - Markeringsfarve6 2 2 4 2" xfId="13491" xr:uid="{062154AA-0086-43ED-A3FB-FEC047E0B962}"/>
    <cellStyle name="40 % - Markeringsfarve6 2 2 5" xfId="10769" xr:uid="{A19F589B-433B-4012-BE78-33B98DAA6667}"/>
    <cellStyle name="40 % - Markeringsfarve6 2 3" xfId="3616" xr:uid="{B17D2377-A5D2-4225-89C1-0F95B649D05D}"/>
    <cellStyle name="40 % - Markeringsfarve6 2 3 2" xfId="4258" xr:uid="{9A167461-4A45-4D7B-A3A1-6B5C6EE45AC2}"/>
    <cellStyle name="40 % - Markeringsfarve6 2 3 2 2" xfId="7423" xr:uid="{F66F7497-1CD8-41A8-94E8-1944A08A9D34}"/>
    <cellStyle name="40 % - Markeringsfarve6 2 3 2 2 2" xfId="10087" xr:uid="{02F67FD0-32DF-4718-BA09-385E8406960E}"/>
    <cellStyle name="40 % - Markeringsfarve6 2 3 2 2 2 2" xfId="15477" xr:uid="{1A8E0922-73E0-46AC-B2B8-C1D2A4F1468F}"/>
    <cellStyle name="40 % - Markeringsfarve6 2 3 2 2 3" xfId="12724" xr:uid="{E5573363-1E0C-469D-B12C-9E82525732D6}"/>
    <cellStyle name="40 % - Markeringsfarve6 2 3 2 3" xfId="8757" xr:uid="{5EA9D66A-E759-4A8A-88B1-F638A5BFD207}"/>
    <cellStyle name="40 % - Markeringsfarve6 2 3 2 3 2" xfId="14115" xr:uid="{7BF825E1-1099-49E3-BD2E-044275385514}"/>
    <cellStyle name="40 % - Markeringsfarve6 2 3 2 4" xfId="11393" xr:uid="{BF99C2A9-BC32-42C0-9C2A-91F00AD40CD1}"/>
    <cellStyle name="40 % - Markeringsfarve6 2 3 3" xfId="6800" xr:uid="{179C8355-3432-4929-838D-C9B60FACD0BC}"/>
    <cellStyle name="40 % - Markeringsfarve6 2 3 3 2" xfId="9464" xr:uid="{C37BFCD5-8DB6-42C4-B3A1-0AC4D4765C89}"/>
    <cellStyle name="40 % - Markeringsfarve6 2 3 3 2 2" xfId="14854" xr:uid="{BE06CD11-4EDF-42B1-ABA8-96163FED2EFC}"/>
    <cellStyle name="40 % - Markeringsfarve6 2 3 3 3" xfId="12101" xr:uid="{CBD222C4-741E-4891-8E32-A4C9622E9C0F}"/>
    <cellStyle name="40 % - Markeringsfarve6 2 3 4" xfId="8134" xr:uid="{A1D3DEAB-4E55-4D71-ABBC-667564A368A5}"/>
    <cellStyle name="40 % - Markeringsfarve6 2 3 4 2" xfId="13492" xr:uid="{882363AF-EF2D-4FC2-AD53-E3069BA2E1A0}"/>
    <cellStyle name="40 % - Markeringsfarve6 2 3 5" xfId="10770" xr:uid="{0E5FC829-E66B-454E-92ED-9D5EC1F0D5BF}"/>
    <cellStyle name="40 % - Markeringsfarve6 2 4" xfId="4256" xr:uid="{F47A2DF3-5E4A-434B-8EB0-9615DF3AA804}"/>
    <cellStyle name="40 % - Markeringsfarve6 2 4 2" xfId="7421" xr:uid="{032039CD-5CE0-49A5-A391-31DC0FE6C4C4}"/>
    <cellStyle name="40 % - Markeringsfarve6 2 4 2 2" xfId="10085" xr:uid="{DB0CAB59-A385-45EF-8BC9-472613C5AE23}"/>
    <cellStyle name="40 % - Markeringsfarve6 2 4 2 2 2" xfId="15475" xr:uid="{549A6EF2-66DD-4E83-9FE2-F8B1E85AB9EA}"/>
    <cellStyle name="40 % - Markeringsfarve6 2 4 2 3" xfId="12722" xr:uid="{4D0D6E58-9B21-427E-BE40-C969933008EA}"/>
    <cellStyle name="40 % - Markeringsfarve6 2 4 3" xfId="8755" xr:uid="{5E58E02F-9720-4A5B-A1C1-77BDF4CD540C}"/>
    <cellStyle name="40 % - Markeringsfarve6 2 4 3 2" xfId="14113" xr:uid="{DDBB3FEA-393A-4875-911C-457C746FE96B}"/>
    <cellStyle name="40 % - Markeringsfarve6 2 4 4" xfId="11391" xr:uid="{654A41BA-1341-45EC-9921-57936AB1F1E7}"/>
    <cellStyle name="40 % - Markeringsfarve6 2 5" xfId="6798" xr:uid="{614B9E7A-26EA-4928-82D7-F35374CD4EDD}"/>
    <cellStyle name="40 % - Markeringsfarve6 2 5 2" xfId="9462" xr:uid="{8CAE0BE8-AC92-461C-9A94-7FD163A190BA}"/>
    <cellStyle name="40 % - Markeringsfarve6 2 5 2 2" xfId="14852" xr:uid="{354D4102-9A01-45BA-A30F-2DA544DA5291}"/>
    <cellStyle name="40 % - Markeringsfarve6 2 5 3" xfId="12099" xr:uid="{B9EF3F6F-0503-4C0A-ACFF-59658C83E6B9}"/>
    <cellStyle name="40 % - Markeringsfarve6 2 6" xfId="8132" xr:uid="{DB56C8F1-B255-4685-B1D9-9C19C7139753}"/>
    <cellStyle name="40 % - Markeringsfarve6 2 6 2" xfId="13490" xr:uid="{BA9ACD0C-0509-4A31-B6DD-61379E7557EC}"/>
    <cellStyle name="40 % - Markeringsfarve6 2 7" xfId="10768" xr:uid="{F3AE89B9-7EF5-479C-B2C4-EA528555FFBD}"/>
    <cellStyle name="40 % - Markeringsfarve6 3" xfId="3617" xr:uid="{416B4AF5-30C6-473E-9133-BA6CB037CCC9}"/>
    <cellStyle name="40 % - Markeringsfarve6 3 2" xfId="4259" xr:uid="{C0D38D21-E440-4F6A-A343-913E496E1860}"/>
    <cellStyle name="40 % - Markeringsfarve6 3 2 2" xfId="7424" xr:uid="{EB19497A-D6B0-4376-A9E5-1567FB19B4F5}"/>
    <cellStyle name="40 % - Markeringsfarve6 3 2 2 2" xfId="10088" xr:uid="{A9351A18-90A4-4819-A8F6-906FA669709B}"/>
    <cellStyle name="40 % - Markeringsfarve6 3 2 2 2 2" xfId="15478" xr:uid="{B4F369A2-A2C8-4BD6-B7AA-828A2268847F}"/>
    <cellStyle name="40 % - Markeringsfarve6 3 2 2 3" xfId="12725" xr:uid="{2E4F3EE8-E850-47FE-8CB0-7F2ABCAA88EF}"/>
    <cellStyle name="40 % - Markeringsfarve6 3 2 3" xfId="8758" xr:uid="{70A3EBFF-6F5C-43F4-8C1C-90D0ADD9BED6}"/>
    <cellStyle name="40 % - Markeringsfarve6 3 2 3 2" xfId="14116" xr:uid="{73DCF6EF-D5A6-4FF0-BF90-709BF2264FCE}"/>
    <cellStyle name="40 % - Markeringsfarve6 3 2 4" xfId="11394" xr:uid="{85222B18-F08C-4D57-84EC-3F62E73D1491}"/>
    <cellStyle name="40 % - Markeringsfarve6 3 3" xfId="6801" xr:uid="{CDC5776C-79A8-4D23-9BEB-FD30279AC88F}"/>
    <cellStyle name="40 % - Markeringsfarve6 3 3 2" xfId="9465" xr:uid="{64A3E2B3-B524-493C-9E67-D8516D7BC5A7}"/>
    <cellStyle name="40 % - Markeringsfarve6 3 3 2 2" xfId="14855" xr:uid="{B3300AFE-8334-42F1-902B-E68AEBA41DA1}"/>
    <cellStyle name="40 % - Markeringsfarve6 3 3 3" xfId="12102" xr:uid="{356C69EA-2704-42BF-A11C-098D1123D225}"/>
    <cellStyle name="40 % - Markeringsfarve6 3 4" xfId="8135" xr:uid="{B1B06269-B049-438C-BB7A-3F1E2DDB9C9B}"/>
    <cellStyle name="40 % - Markeringsfarve6 3 4 2" xfId="13493" xr:uid="{D9A89D8B-A956-4B61-80AD-904F92ECF175}"/>
    <cellStyle name="40 % - Markeringsfarve6 3 5" xfId="10771" xr:uid="{85B859CE-D1CD-43CD-9400-1F0F8EBC5D57}"/>
    <cellStyle name="40 % - Markeringsfarve6 4" xfId="3618" xr:uid="{8B16B786-133B-4ED9-B315-DCDE51F16848}"/>
    <cellStyle name="40 % - Markeringsfarve6 4 2" xfId="4260" xr:uid="{8C75298C-86B7-43BA-B4ED-479A96432FBC}"/>
    <cellStyle name="40 % - Markeringsfarve6 4 2 2" xfId="7425" xr:uid="{9D5ABD56-26BF-4A48-A6FF-356AFD700D7E}"/>
    <cellStyle name="40 % - Markeringsfarve6 4 2 2 2" xfId="10089" xr:uid="{77D79AAC-8FB1-482F-ABE2-A83E4F605B9B}"/>
    <cellStyle name="40 % - Markeringsfarve6 4 2 2 2 2" xfId="15479" xr:uid="{CEC396C6-CFED-4043-9279-53E6FC7B7589}"/>
    <cellStyle name="40 % - Markeringsfarve6 4 2 2 3" xfId="12726" xr:uid="{798421B8-85D7-4965-8956-02DCFC61DDED}"/>
    <cellStyle name="40 % - Markeringsfarve6 4 2 3" xfId="8759" xr:uid="{C1BBABA2-DB35-434B-BBF8-A6CEA787B12A}"/>
    <cellStyle name="40 % - Markeringsfarve6 4 2 3 2" xfId="14117" xr:uid="{87DC7D33-10E1-4DE6-9458-150A4A2B7F21}"/>
    <cellStyle name="40 % - Markeringsfarve6 4 2 4" xfId="11395" xr:uid="{699659EC-0FA3-4021-AF8B-3B758EF93D63}"/>
    <cellStyle name="40 % - Markeringsfarve6 4 3" xfId="6802" xr:uid="{713EB744-7D25-476F-B5A0-1BC12D674A55}"/>
    <cellStyle name="40 % - Markeringsfarve6 4 3 2" xfId="9466" xr:uid="{F5ED8F8A-0F9B-4B8F-9C50-F60DA78F3E84}"/>
    <cellStyle name="40 % - Markeringsfarve6 4 3 2 2" xfId="14856" xr:uid="{61AEC8C6-3B3C-48DA-9142-9735C68FF1B3}"/>
    <cellStyle name="40 % - Markeringsfarve6 4 3 3" xfId="12103" xr:uid="{9438634A-4DF8-4421-A14F-81BF98B9BABF}"/>
    <cellStyle name="40 % - Markeringsfarve6 4 4" xfId="8136" xr:uid="{04D7BD18-D275-44E2-994E-4CC2AB7347CB}"/>
    <cellStyle name="40 % - Markeringsfarve6 4 4 2" xfId="13494" xr:uid="{7BE271B1-7AD0-45A4-9425-725ECAC94C18}"/>
    <cellStyle name="40 % - Markeringsfarve6 4 5" xfId="10772" xr:uid="{65716A7B-D0FA-4B06-8C9E-F76465ECABAD}"/>
    <cellStyle name="40 % - Markeringsfarve6 5" xfId="3619" xr:uid="{FD7333E0-1738-407A-AF80-DBF92212D112}"/>
    <cellStyle name="40 % - Markeringsfarve6 5 2" xfId="4261" xr:uid="{14ED5DF1-ECDB-4613-8556-C785D0CD93D4}"/>
    <cellStyle name="40 % - Markeringsfarve6 5 2 2" xfId="7426" xr:uid="{DD8E903C-60D3-49AC-BC95-27218F3C5885}"/>
    <cellStyle name="40 % - Markeringsfarve6 5 2 2 2" xfId="10090" xr:uid="{7FDF1FBD-A80E-4BC5-8E67-DE273660E6D8}"/>
    <cellStyle name="40 % - Markeringsfarve6 5 2 2 2 2" xfId="15480" xr:uid="{551F3CCC-92F1-41E2-9115-65D7E2C5B68C}"/>
    <cellStyle name="40 % - Markeringsfarve6 5 2 2 3" xfId="12727" xr:uid="{C151C14D-97E5-450C-BE43-682A13DED66E}"/>
    <cellStyle name="40 % - Markeringsfarve6 5 2 3" xfId="8760" xr:uid="{AB299522-8551-4EE7-A62C-623E264B8AD2}"/>
    <cellStyle name="40 % - Markeringsfarve6 5 2 3 2" xfId="14118" xr:uid="{381D8350-2BD5-450A-8640-538253F0D86D}"/>
    <cellStyle name="40 % - Markeringsfarve6 5 2 4" xfId="11396" xr:uid="{D98C18CB-1614-4CD0-A86C-9B117ACA7DE7}"/>
    <cellStyle name="40 % - Markeringsfarve6 5 3" xfId="6803" xr:uid="{12627FA5-71BE-4125-A7A1-EC0D469ED8A9}"/>
    <cellStyle name="40 % - Markeringsfarve6 5 3 2" xfId="9467" xr:uid="{AD181E7F-ADE8-476E-84DC-6CA4FCFB2608}"/>
    <cellStyle name="40 % - Markeringsfarve6 5 3 2 2" xfId="14857" xr:uid="{6AE94412-11BA-4E34-925B-125606369875}"/>
    <cellStyle name="40 % - Markeringsfarve6 5 3 3" xfId="12104" xr:uid="{FC81A2B1-A84A-4BC5-ADC5-80620428E0CD}"/>
    <cellStyle name="40 % - Markeringsfarve6 5 4" xfId="8137" xr:uid="{0487E2DB-1111-46EE-AB60-66BFE36E9438}"/>
    <cellStyle name="40 % - Markeringsfarve6 5 4 2" xfId="13495" xr:uid="{D60029EF-ECB2-4B41-86FD-F4F8BB7F4BAF}"/>
    <cellStyle name="40 % - Markeringsfarve6 5 5" xfId="10773" xr:uid="{D71DDCC1-98AC-4586-8764-DFF5BA515EFF}"/>
    <cellStyle name="40 % - Markeringsfarve6 6" xfId="3620" xr:uid="{23C14333-132F-4974-B9CE-898F274F69C4}"/>
    <cellStyle name="40 % - Markeringsfarve6 6 2" xfId="4262" xr:uid="{20E28363-04D5-4B3C-8C78-44460B7A2ED1}"/>
    <cellStyle name="40 % - Markeringsfarve6 6 2 2" xfId="7427" xr:uid="{38CBE5E3-679B-4F9A-8B10-8A9E284DE373}"/>
    <cellStyle name="40 % - Markeringsfarve6 6 2 2 2" xfId="10091" xr:uid="{D5CF6DF4-D187-4E7F-B054-00F552020725}"/>
    <cellStyle name="40 % - Markeringsfarve6 6 2 2 2 2" xfId="15481" xr:uid="{880A03C9-0F2D-4F41-AF1A-36E333CB7C99}"/>
    <cellStyle name="40 % - Markeringsfarve6 6 2 2 3" xfId="12728" xr:uid="{7598F591-6E75-4729-97A1-5CF2DF155C2C}"/>
    <cellStyle name="40 % - Markeringsfarve6 6 2 3" xfId="8761" xr:uid="{C1455471-1531-4C3B-BA6C-8D11C74EAE69}"/>
    <cellStyle name="40 % - Markeringsfarve6 6 2 3 2" xfId="14119" xr:uid="{C8736AA0-CD2D-4CFB-A878-51E83D723F77}"/>
    <cellStyle name="40 % - Markeringsfarve6 6 2 4" xfId="11397" xr:uid="{361D62EA-F5FE-4C43-A8E0-E1C17987C3BD}"/>
    <cellStyle name="40 % - Markeringsfarve6 6 3" xfId="6804" xr:uid="{47104685-0EA6-4EC8-8508-7FE476A6BFEE}"/>
    <cellStyle name="40 % - Markeringsfarve6 6 3 2" xfId="9468" xr:uid="{A1DA6814-77AE-486C-B011-783846DF4E27}"/>
    <cellStyle name="40 % - Markeringsfarve6 6 3 2 2" xfId="14858" xr:uid="{3B41FE19-F22B-4CB8-B18A-AE246C7B456B}"/>
    <cellStyle name="40 % - Markeringsfarve6 6 3 3" xfId="12105" xr:uid="{A8311B07-50A3-4AEC-823D-D4A49ECF7341}"/>
    <cellStyle name="40 % - Markeringsfarve6 6 4" xfId="8138" xr:uid="{4D3EA324-DA34-4D86-AA63-CB0017FC8CFB}"/>
    <cellStyle name="40 % - Markeringsfarve6 6 4 2" xfId="13496" xr:uid="{A84E87CF-853C-45E4-86F7-4FA92B6AA6E9}"/>
    <cellStyle name="40 % - Markeringsfarve6 6 5" xfId="10774" xr:uid="{6F794732-5C55-45B6-B930-6967F1A4CDE9}"/>
    <cellStyle name="40 % - Markeringsfarve6 7" xfId="4176" xr:uid="{ACE29435-0666-441D-9425-98B4A8804402}"/>
    <cellStyle name="40 % - Markeringsfarve6 7 2" xfId="7341" xr:uid="{D95BBC25-E10A-4766-BD84-22A4AF9637A0}"/>
    <cellStyle name="40 % - Markeringsfarve6 7 2 2" xfId="10005" xr:uid="{74CD63FD-999B-49A0-A0B1-BCF2F51A04FE}"/>
    <cellStyle name="40 % - Markeringsfarve6 7 2 2 2" xfId="15395" xr:uid="{1E2D6684-F4C5-4663-91DF-8A934FA8B282}"/>
    <cellStyle name="40 % - Markeringsfarve6 7 2 3" xfId="12642" xr:uid="{2A127D58-8987-41EE-BF07-D189750DF6B8}"/>
    <cellStyle name="40 % - Markeringsfarve6 7 3" xfId="8675" xr:uid="{D82F8B6A-8B17-4289-B314-737B49E323D1}"/>
    <cellStyle name="40 % - Markeringsfarve6 7 3 2" xfId="14033" xr:uid="{FA702CC5-0D6C-4069-BA59-09F0BFD440E0}"/>
    <cellStyle name="40 % - Markeringsfarve6 7 4" xfId="11311" xr:uid="{1F73FC54-C0E0-40D8-8501-E871D5248B24}"/>
    <cellStyle name="40% - Accent1" xfId="33" builtinId="31" customBuiltin="1"/>
    <cellStyle name="40% - Accent1 2" xfId="3402" xr:uid="{FE80CD19-BD5E-4728-92AD-370BF56C547C}"/>
    <cellStyle name="40% - Accent1 3" xfId="6639" xr:uid="{9BA159B8-F239-4F02-AC10-490A6900992B}"/>
    <cellStyle name="40% - Accent1 3 2" xfId="9311" xr:uid="{B09F286A-17D4-45A4-B584-8DAC305D3472}"/>
    <cellStyle name="40% - Accent1 3 2 2" xfId="14701" xr:uid="{C9FB687B-4BD5-4371-A0B6-B48A7F6773E4}"/>
    <cellStyle name="40% - Accent1 3 3" xfId="11948" xr:uid="{29F208A6-7C2C-40BB-A236-318B77B89E29}"/>
    <cellStyle name="40% - Accent1 4" xfId="7973" xr:uid="{D86AAB12-8988-4A5C-9E66-A7CD4163C289}"/>
    <cellStyle name="40% - Accent1 4 2" xfId="13331" xr:uid="{E6464360-96F5-43DB-928F-C5EBED391EAB}"/>
    <cellStyle name="40% - Accent1 5" xfId="10617" xr:uid="{58B45CEF-C5FF-463B-BA04-6AA30A9A3A28}"/>
    <cellStyle name="40% - Accent2" xfId="36" builtinId="35" customBuiltin="1"/>
    <cellStyle name="40% - Accent2 2" xfId="3403" xr:uid="{52FB6941-13F2-49E1-B10E-40EFEECE36E5}"/>
    <cellStyle name="40% - Accent2 3" xfId="6641" xr:uid="{4174B52B-F579-4379-95A7-2E56C1A3D5B7}"/>
    <cellStyle name="40% - Accent2 3 2" xfId="9313" xr:uid="{1FBD4378-9C67-4FEE-94AB-33A8F2D2A654}"/>
    <cellStyle name="40% - Accent2 3 2 2" xfId="14703" xr:uid="{AEDACC4B-3CA1-4128-A2FB-3944CACA99DA}"/>
    <cellStyle name="40% - Accent2 3 3" xfId="11950" xr:uid="{345176D1-64DC-4AEE-83E1-6F464FA7A44D}"/>
    <cellStyle name="40% - Accent2 4" xfId="7975" xr:uid="{AC689070-5FE6-4A12-8AC2-2DDADC381328}"/>
    <cellStyle name="40% - Accent2 4 2" xfId="13333" xr:uid="{56D507A9-BA1E-4739-8EBE-857AA3BDE34E}"/>
    <cellStyle name="40% - Accent2 5" xfId="10619" xr:uid="{208E8F6C-011E-4454-8F61-03B5895EE819}"/>
    <cellStyle name="40% - Accent3" xfId="39" builtinId="39" customBuiltin="1"/>
    <cellStyle name="40% - Accent3 2" xfId="3404" xr:uid="{B1E42CD6-84AA-4459-86A9-EC15649D6A84}"/>
    <cellStyle name="40% - Accent3 3" xfId="6643" xr:uid="{761125A0-F529-487C-B0EF-748A5C021B5A}"/>
    <cellStyle name="40% - Accent3 3 2" xfId="9315" xr:uid="{974F1B6F-F9A0-4527-AB42-000D98C12EAB}"/>
    <cellStyle name="40% - Accent3 3 2 2" xfId="14705" xr:uid="{8DECE147-62B8-41F1-99DF-377640CAE52E}"/>
    <cellStyle name="40% - Accent3 3 3" xfId="11952" xr:uid="{15475037-EDAA-4986-AA5D-10E7A01A941E}"/>
    <cellStyle name="40% - Accent3 4" xfId="7977" xr:uid="{A34971C0-3870-42D2-A2AB-D153ABE58365}"/>
    <cellStyle name="40% - Accent3 4 2" xfId="13335" xr:uid="{862C063D-5417-4353-A592-81F02C9CC37D}"/>
    <cellStyle name="40% - Accent3 5" xfId="10621" xr:uid="{473D10C5-D079-4AF3-A2B2-9827D32C4117}"/>
    <cellStyle name="40% - Accent4" xfId="42" builtinId="43" customBuiltin="1"/>
    <cellStyle name="40% - Accent4 2" xfId="3405" xr:uid="{12CC5D2D-724E-4965-8428-C07C8D9C8C29}"/>
    <cellStyle name="40% - Accent4 3" xfId="6645" xr:uid="{E339487B-EE4B-4D65-ACB3-098F21C94DED}"/>
    <cellStyle name="40% - Accent4 3 2" xfId="9317" xr:uid="{B550765C-C7E8-4E78-B415-1FA058727AD3}"/>
    <cellStyle name="40% - Accent4 3 2 2" xfId="14707" xr:uid="{D746ACD9-E259-44F5-AE58-7885D6F6FD0A}"/>
    <cellStyle name="40% - Accent4 3 3" xfId="11954" xr:uid="{B755567D-0A85-4CAD-AE6C-AC1E8E060991}"/>
    <cellStyle name="40% - Accent4 4" xfId="7979" xr:uid="{F1FE5E4F-C4AF-4347-AA8E-564FE39D5F54}"/>
    <cellStyle name="40% - Accent4 4 2" xfId="13337" xr:uid="{DB98D0A0-C3D5-48C0-BB2F-17EA2881F59D}"/>
    <cellStyle name="40% - Accent4 5" xfId="10623" xr:uid="{4507D8E1-B4EB-4DA8-B8CF-DD1C6C3E14A9}"/>
    <cellStyle name="40% - Accent5" xfId="45" builtinId="47" customBuiltin="1"/>
    <cellStyle name="40% - Accent5 2" xfId="3406" xr:uid="{0699947B-1436-47A2-B56B-B57D7E87A5F3}"/>
    <cellStyle name="40% - Accent5 3" xfId="6647" xr:uid="{D5635753-A0B1-45EB-9971-E15F41BDE5B1}"/>
    <cellStyle name="40% - Accent5 3 2" xfId="9319" xr:uid="{73F4759B-9EA2-477A-AC57-20DCC93600E7}"/>
    <cellStyle name="40% - Accent5 3 2 2" xfId="14709" xr:uid="{9D38AA9F-58D2-48E9-B39C-708091AE0CB6}"/>
    <cellStyle name="40% - Accent5 3 3" xfId="11956" xr:uid="{FED54BC8-A037-464D-B30B-4E26067364D5}"/>
    <cellStyle name="40% - Accent5 4" xfId="7980" xr:uid="{1E2D736A-A965-43B4-97E8-21AE6CFD80BA}"/>
    <cellStyle name="40% - Accent5 4 2" xfId="13339" xr:uid="{E7E0D8CC-D0E8-4A89-AFEC-3B7E58428F35}"/>
    <cellStyle name="40% - Accent5 5" xfId="10625" xr:uid="{D2CA4D54-9887-4AF9-A7F6-5ABEFCC642DD}"/>
    <cellStyle name="40% - Accent6" xfId="48" builtinId="51" customBuiltin="1"/>
    <cellStyle name="40% - Accent6 2" xfId="3407" xr:uid="{E4423386-BCFB-4B2F-A229-C6E96BDEE71E}"/>
    <cellStyle name="40% - Accent6 3" xfId="6649" xr:uid="{14A37017-B438-4E49-9107-D17B8BC436DC}"/>
    <cellStyle name="40% - Accent6 3 2" xfId="9321" xr:uid="{461389DA-356E-4932-9A59-D526D1696204}"/>
    <cellStyle name="40% - Accent6 3 2 2" xfId="14711" xr:uid="{11371523-4020-4B40-9DB2-D461A45ED983}"/>
    <cellStyle name="40% - Accent6 3 3" xfId="11958" xr:uid="{5FB5E006-63C6-499A-984E-9A91889E0092}"/>
    <cellStyle name="40% - Accent6 4" xfId="7982" xr:uid="{7E71BC9F-FD43-4642-991E-20F14ED6F306}"/>
    <cellStyle name="40% - Accent6 4 2" xfId="13341" xr:uid="{030D1675-C658-4F0D-AD77-7EF1FB757D91}"/>
    <cellStyle name="40% - Accent6 5" xfId="10627" xr:uid="{69893E46-F34F-4B71-A5FC-A27EBF0DAD99}"/>
    <cellStyle name="40% - Colore 1" xfId="57" xr:uid="{3552FD74-0ECC-4D4B-B0C4-E3ED361D1FF9}"/>
    <cellStyle name="40% - Colore 2" xfId="58" xr:uid="{B5AA094F-E8BF-4493-8AF9-7DD68FB87D53}"/>
    <cellStyle name="40% - Colore 3" xfId="59" xr:uid="{93CDB26E-7B90-45A5-AB3F-892C7C1FB561}"/>
    <cellStyle name="40% - Colore 4" xfId="60" xr:uid="{DAFC322A-52D1-4A83-A7C8-42692DD169D0}"/>
    <cellStyle name="40% - Colore 5" xfId="61" xr:uid="{4F447EB4-911F-4510-BD77-0E91FB9F80BF}"/>
    <cellStyle name="40% - Colore 6" xfId="62" xr:uid="{E62C75B6-E801-4342-A5C3-4B5BEE3EB5C1}"/>
    <cellStyle name="5x indented GHG Textfiels" xfId="63" xr:uid="{06C1FC34-6BFC-4C86-9C14-CFFD612BE8FF}"/>
    <cellStyle name="5x indented GHG Textfiels 2" xfId="2109" xr:uid="{7409BEC4-E0E9-4774-9FD1-161A976A9296}"/>
    <cellStyle name="60% - Accent1 2" xfId="3408" xr:uid="{A0E2A657-C30D-4844-9951-4BD974CEED0B}"/>
    <cellStyle name="60% - Accent1 3" xfId="3362" xr:uid="{1CF2BE9C-C4D2-480B-AF4A-FA3C37EC7B04}"/>
    <cellStyle name="60% - Accent2 2" xfId="3409" xr:uid="{8FA1B57D-AFFE-4BC0-B0CB-F44D71E2A3DD}"/>
    <cellStyle name="60% - Accent2 3" xfId="3363" xr:uid="{CF091E7E-3D0C-47FF-BB8B-1FD67FA96398}"/>
    <cellStyle name="60% - Accent3 2" xfId="3410" xr:uid="{9E9145AA-1BEF-4941-9130-7B26D50C2D7F}"/>
    <cellStyle name="60% - Accent3 3" xfId="3364" xr:uid="{F3DFDA6D-D14B-4346-8F26-8CCFD14586BC}"/>
    <cellStyle name="60% - Accent4 2" xfId="3411" xr:uid="{97FEFF4C-075D-4D58-B34E-20526FCDD446}"/>
    <cellStyle name="60% - Accent4 3" xfId="3365" xr:uid="{C54B1598-1D29-4442-B9E7-AC79EA2E0931}"/>
    <cellStyle name="60% - Accent5 2" xfId="3412" xr:uid="{CEF987C9-1531-498A-96DC-FC27838D4E44}"/>
    <cellStyle name="60% - Accent5 3" xfId="3366" xr:uid="{CA0F89D6-0275-4485-B1E0-285FEB563439}"/>
    <cellStyle name="60% - Accent6 2" xfId="3413" xr:uid="{92FCA445-E6A1-4AFD-87BB-6BD776D2AF6A}"/>
    <cellStyle name="60% - Accent6 3" xfId="3367" xr:uid="{40ACA674-C59F-4F4D-ACF6-82BF655A65BE}"/>
    <cellStyle name="60% - Colore 1" xfId="64" xr:uid="{AD413162-1DAF-41ED-8164-029B8353F801}"/>
    <cellStyle name="60% - Colore 2" xfId="65" xr:uid="{272E0B33-E2B5-41A9-8657-55A2184915A9}"/>
    <cellStyle name="60% - Colore 3" xfId="66" xr:uid="{F41AF08E-5612-4168-AA42-32465AC7E1CD}"/>
    <cellStyle name="60% - Colore 4" xfId="67" xr:uid="{1F41671A-11CC-4DEB-AC18-9AD6E742D705}"/>
    <cellStyle name="60% - Colore 5" xfId="68" xr:uid="{31368A3C-9FCF-43FD-AD6F-BED92857346B}"/>
    <cellStyle name="60% - Colore 6" xfId="69" xr:uid="{9FC13BC2-221E-4986-89AE-11BE5B93A3ED}"/>
    <cellStyle name="Accent1" xfId="31" builtinId="29" customBuiltin="1"/>
    <cellStyle name="Accent1 2" xfId="3414" xr:uid="{D34713C1-9069-4DAD-A394-BC37952E9555}"/>
    <cellStyle name="Accent2" xfId="34" builtinId="33" customBuiltin="1"/>
    <cellStyle name="Accent2 2" xfId="3415" xr:uid="{1F7120FF-D671-4CFD-86FC-04C50485D2EA}"/>
    <cellStyle name="Accent3" xfId="37" builtinId="37" customBuiltin="1"/>
    <cellStyle name="Accent3 2" xfId="3416" xr:uid="{2DA96DDE-92C5-4E8B-9520-5474969417D5}"/>
    <cellStyle name="Accent4" xfId="40" builtinId="41" customBuiltin="1"/>
    <cellStyle name="Accent4 2" xfId="3417" xr:uid="{26CD2A03-544D-4C24-98CC-D546EEAB04ED}"/>
    <cellStyle name="Accent5" xfId="43" builtinId="45" customBuiltin="1"/>
    <cellStyle name="Accent5 2" xfId="3418" xr:uid="{F8846956-7175-4CCD-8FF7-68D9462310EB}"/>
    <cellStyle name="Accent6" xfId="46" builtinId="49" customBuiltin="1"/>
    <cellStyle name="Accent6 2" xfId="3419" xr:uid="{56A7E193-F493-439F-B6F3-0205C9F27D48}"/>
    <cellStyle name="AggOrange_CRFReport-template" xfId="70" xr:uid="{6C814589-44D5-4F45-B1F2-7D4C37B74D71}"/>
    <cellStyle name="AggOrange9_CRFReport-template" xfId="71" xr:uid="{2DBF4CD8-9B74-487B-8257-853F1A94B8E5}"/>
    <cellStyle name="Bad" xfId="2" builtinId="27" customBuiltin="1"/>
    <cellStyle name="Bad 2" xfId="72" xr:uid="{2A1635EA-9373-409A-90A4-5774346CFD45}"/>
    <cellStyle name="Bad 2 2" xfId="3420" xr:uid="{A359429D-6100-437B-AAF6-2F5DDF0121F3}"/>
    <cellStyle name="Bad 3" xfId="2042" xr:uid="{EB4D2015-E34F-4CDD-806E-2CB46B849F67}"/>
    <cellStyle name="Bemærk! 2" xfId="3621" xr:uid="{6903E9B1-0173-4F7A-9915-23BFA924132A}"/>
    <cellStyle name="Bemærk! 2 10" xfId="8139" xr:uid="{EBF63561-21A7-496A-83E5-60E57DBA8C6E}"/>
    <cellStyle name="Bemærk! 2 10 2" xfId="13497" xr:uid="{A038C08C-A043-4569-84E7-FC8F3521DF6C}"/>
    <cellStyle name="Bemærk! 2 11" xfId="10775" xr:uid="{A30034D5-87EA-4FB1-B815-FC7F145C60D9}"/>
    <cellStyle name="Bemærk! 2 2" xfId="3622" xr:uid="{8F5EA60A-0C60-469D-A068-3C5DB7E822AF}"/>
    <cellStyle name="Bemærk! 2 2 2" xfId="3623" xr:uid="{9665461C-B5FB-4AB3-8F4E-6CA3543DCBE1}"/>
    <cellStyle name="Bemærk! 2 2 2 2" xfId="4265" xr:uid="{DDA8CE6D-DB42-4748-B89F-F04FDFBF5CDC}"/>
    <cellStyle name="Bemærk! 2 2 2 2 2" xfId="7430" xr:uid="{99F94B35-DE52-4E2F-8B62-FF1945B6EEF4}"/>
    <cellStyle name="Bemærk! 2 2 2 2 2 2" xfId="10094" xr:uid="{83AFC102-81D7-4D54-92B3-AD30F10F3C43}"/>
    <cellStyle name="Bemærk! 2 2 2 2 2 2 2" xfId="15484" xr:uid="{1D784D6A-787D-47C0-A83C-2F1481F5A807}"/>
    <cellStyle name="Bemærk! 2 2 2 2 2 3" xfId="12731" xr:uid="{375CBF78-125D-475D-9BD5-A217A64647C0}"/>
    <cellStyle name="Bemærk! 2 2 2 2 3" xfId="8764" xr:uid="{B0927992-50F0-4E2D-8A15-2ABC660208E9}"/>
    <cellStyle name="Bemærk! 2 2 2 2 3 2" xfId="14122" xr:uid="{AB835760-FF42-4F86-A227-154DCA07E4D6}"/>
    <cellStyle name="Bemærk! 2 2 2 2 4" xfId="11400" xr:uid="{2B1C1A52-219C-4C15-981E-8B52F39D9A68}"/>
    <cellStyle name="Bemærk! 2 2 2 3" xfId="6807" xr:uid="{3AB36ABA-DAE5-4EEA-BD8B-B90BE2D3C906}"/>
    <cellStyle name="Bemærk! 2 2 2 3 2" xfId="9471" xr:uid="{2B388AA8-2AB8-48D1-AB06-92BB927B5242}"/>
    <cellStyle name="Bemærk! 2 2 2 3 2 2" xfId="14861" xr:uid="{B465EF1F-2B2D-4072-BFC6-134BD8C11EDC}"/>
    <cellStyle name="Bemærk! 2 2 2 3 3" xfId="12108" xr:uid="{A25262C7-7B9C-4210-889D-885281A9DFAB}"/>
    <cellStyle name="Bemærk! 2 2 2 4" xfId="8141" xr:uid="{1F16E746-5A7F-449E-A770-0C9480E85D97}"/>
    <cellStyle name="Bemærk! 2 2 2 4 2" xfId="13499" xr:uid="{D64CBD82-9333-47FC-8950-7BA94CE185D4}"/>
    <cellStyle name="Bemærk! 2 2 2 5" xfId="10777" xr:uid="{2CB634F9-7BB1-4886-AC4B-E24F6B8FE178}"/>
    <cellStyle name="Bemærk! 2 2 3" xfId="3624" xr:uid="{67AE4F9F-A451-427A-B7C9-61529A5C3588}"/>
    <cellStyle name="Bemærk! 2 2 3 2" xfId="4266" xr:uid="{112E2A0E-1A65-4EAB-98C0-C57289C51962}"/>
    <cellStyle name="Bemærk! 2 2 3 2 2" xfId="7431" xr:uid="{F1CECA22-04B2-4960-AEBB-7C2E3DD6A40A}"/>
    <cellStyle name="Bemærk! 2 2 3 2 2 2" xfId="10095" xr:uid="{AB7940CE-3DE0-4851-A5D9-D5F1134B8126}"/>
    <cellStyle name="Bemærk! 2 2 3 2 2 2 2" xfId="15485" xr:uid="{9C10CEFD-9F7D-4A22-B643-C2494D6233D5}"/>
    <cellStyle name="Bemærk! 2 2 3 2 2 3" xfId="12732" xr:uid="{5C12B9B0-EF0C-4745-BC9F-4BEB56D06606}"/>
    <cellStyle name="Bemærk! 2 2 3 2 3" xfId="8765" xr:uid="{2780C99C-C49B-47ED-A827-74CDABA7D0E8}"/>
    <cellStyle name="Bemærk! 2 2 3 2 3 2" xfId="14123" xr:uid="{E1FCA401-E34D-453F-AB79-44BB18ECB982}"/>
    <cellStyle name="Bemærk! 2 2 3 2 4" xfId="11401" xr:uid="{8307F856-7D2D-4B41-8F28-273D0E793280}"/>
    <cellStyle name="Bemærk! 2 2 3 3" xfId="6808" xr:uid="{C738D7F1-4162-4403-BA01-A1205814E819}"/>
    <cellStyle name="Bemærk! 2 2 3 3 2" xfId="9472" xr:uid="{DC5FF9D4-CA98-47F4-88BE-7C381C47519B}"/>
    <cellStyle name="Bemærk! 2 2 3 3 2 2" xfId="14862" xr:uid="{00B54DFC-CA8E-42CB-B0ED-5AE9441BEAEE}"/>
    <cellStyle name="Bemærk! 2 2 3 3 3" xfId="12109" xr:uid="{CA60F7E0-FFD6-42E4-A5C6-80AFA71817C7}"/>
    <cellStyle name="Bemærk! 2 2 3 4" xfId="8142" xr:uid="{DD53EA5F-694E-42CD-9620-77135731FDDC}"/>
    <cellStyle name="Bemærk! 2 2 3 4 2" xfId="13500" xr:uid="{6F24DF42-89F5-4CAB-B0D2-B658BC04F885}"/>
    <cellStyle name="Bemærk! 2 2 3 5" xfId="10778" xr:uid="{07B17DBD-F0E0-4015-917E-DABECF76737D}"/>
    <cellStyle name="Bemærk! 2 2 4" xfId="4264" xr:uid="{BCDE13EF-5B44-468C-A3C7-467E6DEE8EF5}"/>
    <cellStyle name="Bemærk! 2 2 4 2" xfId="7429" xr:uid="{E560BD97-4D70-4485-BBB1-9F722F8D67E0}"/>
    <cellStyle name="Bemærk! 2 2 4 2 2" xfId="10093" xr:uid="{5E7444A6-47A7-45EC-9946-B8997DA81A98}"/>
    <cellStyle name="Bemærk! 2 2 4 2 2 2" xfId="15483" xr:uid="{3DE41252-A3E3-45FB-8BB8-588A39765640}"/>
    <cellStyle name="Bemærk! 2 2 4 2 3" xfId="12730" xr:uid="{9EB1EB45-C1E1-46CA-A352-5FE3AED2C666}"/>
    <cellStyle name="Bemærk! 2 2 4 3" xfId="8763" xr:uid="{17F06552-63F4-4212-BC88-69EDA055F7F8}"/>
    <cellStyle name="Bemærk! 2 2 4 3 2" xfId="14121" xr:uid="{997342BE-D76C-4360-9932-6FC8F77B3F0D}"/>
    <cellStyle name="Bemærk! 2 2 4 4" xfId="11399" xr:uid="{47C2A1DA-1A2A-46F5-971F-606D5AC7FF26}"/>
    <cellStyle name="Bemærk! 2 2 5" xfId="6806" xr:uid="{18458509-6A0B-4A32-94C9-2425D9BC7E2D}"/>
    <cellStyle name="Bemærk! 2 2 5 2" xfId="9470" xr:uid="{2CEB2ACF-5EB3-4BA8-99CD-29A3622E755B}"/>
    <cellStyle name="Bemærk! 2 2 5 2 2" xfId="14860" xr:uid="{FD56B514-5B04-4BDC-B784-7C8AE12E0D6D}"/>
    <cellStyle name="Bemærk! 2 2 5 3" xfId="12107" xr:uid="{59AABD6D-0AE2-4EC9-B756-D1E6CFBD4149}"/>
    <cellStyle name="Bemærk! 2 2 6" xfId="8140" xr:uid="{0B0EB411-4865-4D83-B65D-144CD48DD599}"/>
    <cellStyle name="Bemærk! 2 2 6 2" xfId="13498" xr:uid="{A42B566E-D096-463B-A05E-516E1567C708}"/>
    <cellStyle name="Bemærk! 2 2 7" xfId="10776" xr:uid="{37DCAB39-B087-45F0-B572-EF7436D7919F}"/>
    <cellStyle name="Bemærk! 2 3" xfId="3625" xr:uid="{3C9E4B00-97CE-4223-8512-E3B1698CDAFB}"/>
    <cellStyle name="Bemærk! 2 3 2" xfId="4267" xr:uid="{6FF8F38F-F281-4663-BF52-90D861E4485A}"/>
    <cellStyle name="Bemærk! 2 3 2 2" xfId="7432" xr:uid="{F6ED8683-8399-4E95-94BD-106C99295729}"/>
    <cellStyle name="Bemærk! 2 3 2 2 2" xfId="10096" xr:uid="{C5F525C3-A6BC-41E8-8470-DCB7C4F3C6D5}"/>
    <cellStyle name="Bemærk! 2 3 2 2 2 2" xfId="15486" xr:uid="{6655B9FA-B7AC-4EE9-A938-569FA941E1C5}"/>
    <cellStyle name="Bemærk! 2 3 2 2 3" xfId="12733" xr:uid="{B6352DF0-3D69-44EB-94DC-744823FA371A}"/>
    <cellStyle name="Bemærk! 2 3 2 3" xfId="8766" xr:uid="{79738D1F-25B5-4B7C-8ABA-63B32D65FDFB}"/>
    <cellStyle name="Bemærk! 2 3 2 3 2" xfId="14124" xr:uid="{D565BF6E-5B53-4DFA-8F3A-8D772004AAF4}"/>
    <cellStyle name="Bemærk! 2 3 2 4" xfId="11402" xr:uid="{9821FA0A-6264-4721-9B72-239C86B3C67E}"/>
    <cellStyle name="Bemærk! 2 3 3" xfId="6809" xr:uid="{1ABF9E24-2E65-4692-B3C5-42D14CC48636}"/>
    <cellStyle name="Bemærk! 2 3 3 2" xfId="9473" xr:uid="{292C5B7F-1C6D-41B5-BE80-8A865EF8121D}"/>
    <cellStyle name="Bemærk! 2 3 3 2 2" xfId="14863" xr:uid="{379B3F1A-7361-426D-915C-D454FC98BCC2}"/>
    <cellStyle name="Bemærk! 2 3 3 3" xfId="12110" xr:uid="{BE5387D1-EE7A-4382-92BB-4C231690037A}"/>
    <cellStyle name="Bemærk! 2 3 4" xfId="8143" xr:uid="{4F00728F-33A1-4D5F-8B47-CF2A5C2CA225}"/>
    <cellStyle name="Bemærk! 2 3 4 2" xfId="13501" xr:uid="{5A9A970D-B090-48F2-B506-30BEC796E31D}"/>
    <cellStyle name="Bemærk! 2 3 5" xfId="10779" xr:uid="{3C77F426-AF1B-4B6B-8031-26CC6B36F571}"/>
    <cellStyle name="Bemærk! 2 4" xfId="3626" xr:uid="{316EB758-75DB-40B8-90A6-4F3DFB73D08A}"/>
    <cellStyle name="Bemærk! 2 4 2" xfId="4268" xr:uid="{5D8489B7-0A38-482A-B93E-C6D7BDE8A47C}"/>
    <cellStyle name="Bemærk! 2 4 2 2" xfId="7433" xr:uid="{884103C7-851F-4C6D-B984-C7CC9C79BE4E}"/>
    <cellStyle name="Bemærk! 2 4 2 2 2" xfId="10097" xr:uid="{367B23DC-FE39-413E-A848-3CD80FB2FAC8}"/>
    <cellStyle name="Bemærk! 2 4 2 2 2 2" xfId="15487" xr:uid="{1531D0EC-4544-4780-960A-5E0CED9A984F}"/>
    <cellStyle name="Bemærk! 2 4 2 2 3" xfId="12734" xr:uid="{F0A16F17-CE76-4DF2-9478-C27E5CEC0C98}"/>
    <cellStyle name="Bemærk! 2 4 2 3" xfId="8767" xr:uid="{B8B6368C-10A7-4785-BBAB-678D3CF21F4A}"/>
    <cellStyle name="Bemærk! 2 4 2 3 2" xfId="14125" xr:uid="{BE1BE591-07F2-45CF-9D93-7A612D127468}"/>
    <cellStyle name="Bemærk! 2 4 2 4" xfId="11403" xr:uid="{60D4541B-B75A-42BA-94F3-A4D6DAEC39B7}"/>
    <cellStyle name="Bemærk! 2 4 3" xfId="6810" xr:uid="{90143B38-C980-428E-8BD1-477F583B444C}"/>
    <cellStyle name="Bemærk! 2 4 3 2" xfId="9474" xr:uid="{1F267C71-0427-41BD-AA91-F7873FFFA877}"/>
    <cellStyle name="Bemærk! 2 4 3 2 2" xfId="14864" xr:uid="{64B4D60C-6C28-4232-97F1-932645DA6954}"/>
    <cellStyle name="Bemærk! 2 4 3 3" xfId="12111" xr:uid="{481E0657-58B9-4003-B244-EE1F61449EA3}"/>
    <cellStyle name="Bemærk! 2 4 4" xfId="8144" xr:uid="{645C59E9-14F3-4041-809C-31605A7A4BD9}"/>
    <cellStyle name="Bemærk! 2 4 4 2" xfId="13502" xr:uid="{C25BE294-37C6-4739-9DE7-C922D8FE429E}"/>
    <cellStyle name="Bemærk! 2 4 5" xfId="10780" xr:uid="{B5479F0E-89CD-4C9C-BFFB-385211DA7AE2}"/>
    <cellStyle name="Bemærk! 2 5" xfId="3627" xr:uid="{F17E7951-C6C2-4325-A277-055D4CE0770C}"/>
    <cellStyle name="Bemærk! 2 5 2" xfId="4269" xr:uid="{5E9A7415-1FE0-4E85-9657-6F4740182B64}"/>
    <cellStyle name="Bemærk! 2 5 2 2" xfId="7434" xr:uid="{037D9643-8B48-4B3D-B544-323D768EEAB7}"/>
    <cellStyle name="Bemærk! 2 5 2 2 2" xfId="10098" xr:uid="{AB15E8BB-F684-4105-9158-0815C0D4A0F2}"/>
    <cellStyle name="Bemærk! 2 5 2 2 2 2" xfId="15488" xr:uid="{F28B27B0-C4D7-4183-897B-EEE32873CC47}"/>
    <cellStyle name="Bemærk! 2 5 2 2 3" xfId="12735" xr:uid="{3CD7BEBF-3065-4819-AA23-0BA7DBD630B8}"/>
    <cellStyle name="Bemærk! 2 5 2 3" xfId="8768" xr:uid="{4E43609A-D230-4764-9A7E-546C9894907A}"/>
    <cellStyle name="Bemærk! 2 5 2 3 2" xfId="14126" xr:uid="{300CBAB3-DE63-49F4-A942-5B41285AA4F8}"/>
    <cellStyle name="Bemærk! 2 5 2 4" xfId="11404" xr:uid="{3E810558-621F-4D11-AFD9-188449315709}"/>
    <cellStyle name="Bemærk! 2 5 3" xfId="6811" xr:uid="{67B44CF1-4DF3-45F3-B106-E8FE26F63CA0}"/>
    <cellStyle name="Bemærk! 2 5 3 2" xfId="9475" xr:uid="{CE98134C-C117-4FD8-AD96-E2FE8B641CF3}"/>
    <cellStyle name="Bemærk! 2 5 3 2 2" xfId="14865" xr:uid="{2831C67E-A17E-4E08-80AE-1E56BDEA0869}"/>
    <cellStyle name="Bemærk! 2 5 3 3" xfId="12112" xr:uid="{466FBF27-5708-42F9-8918-D3B1B7C12370}"/>
    <cellStyle name="Bemærk! 2 5 4" xfId="8145" xr:uid="{01369C39-D038-4FBC-81B2-8FD280703123}"/>
    <cellStyle name="Bemærk! 2 5 4 2" xfId="13503" xr:uid="{D67883DF-F852-4F9F-AB74-229DC8155AFA}"/>
    <cellStyle name="Bemærk! 2 5 5" xfId="10781" xr:uid="{401C955C-40F2-4217-AE0C-CAFAE3656AD5}"/>
    <cellStyle name="Bemærk! 2 6" xfId="3628" xr:uid="{BF14A197-B3FA-490E-9E9D-C5CA2124C336}"/>
    <cellStyle name="Bemærk! 2 7" xfId="3629" xr:uid="{B3776BAA-91E5-4BD0-B968-0CAC4DE1BF8E}"/>
    <cellStyle name="Bemærk! 2 7 2" xfId="4270" xr:uid="{9D2E60AC-8350-4A10-80B4-E5C833842692}"/>
    <cellStyle name="Bemærk! 2 7 2 2" xfId="7435" xr:uid="{D2931C95-AAA8-4C0D-984C-33D3FC66CF69}"/>
    <cellStyle name="Bemærk! 2 7 2 2 2" xfId="10099" xr:uid="{5EBEAA79-6F6E-48A4-9408-17D3E6F98E63}"/>
    <cellStyle name="Bemærk! 2 7 2 2 2 2" xfId="15489" xr:uid="{4AD54E3B-59BE-44F3-9747-BFEA96B3511A}"/>
    <cellStyle name="Bemærk! 2 7 2 2 3" xfId="12736" xr:uid="{CD01080B-5028-40C4-8EEC-67F90AE6B516}"/>
    <cellStyle name="Bemærk! 2 7 2 3" xfId="8769" xr:uid="{839718A9-7B6B-4EE6-8F6A-424D4BB78D13}"/>
    <cellStyle name="Bemærk! 2 7 2 3 2" xfId="14127" xr:uid="{E8039BD7-2E84-406B-9851-5F631D82D309}"/>
    <cellStyle name="Bemærk! 2 7 2 4" xfId="11405" xr:uid="{54E454BE-7931-4824-8F74-9AA8B6C024F4}"/>
    <cellStyle name="Bemærk! 2 7 3" xfId="6812" xr:uid="{5E41F33C-2EB6-458F-914B-019ACC0A7636}"/>
    <cellStyle name="Bemærk! 2 7 3 2" xfId="9476" xr:uid="{ECB0534C-8DFD-4331-9F26-933915C8C4A7}"/>
    <cellStyle name="Bemærk! 2 7 3 2 2" xfId="14866" xr:uid="{818F8F90-F699-4152-AAD4-4C341FF28AA2}"/>
    <cellStyle name="Bemærk! 2 7 3 3" xfId="12113" xr:uid="{FC20DCE6-64D8-4334-B8AA-6B1CBEECE518}"/>
    <cellStyle name="Bemærk! 2 7 4" xfId="8146" xr:uid="{286A5993-8DE7-43E1-A4B4-2BD2B57D2C0A}"/>
    <cellStyle name="Bemærk! 2 7 4 2" xfId="13504" xr:uid="{62DACCD9-CD54-4057-9A2F-169255987E01}"/>
    <cellStyle name="Bemærk! 2 7 5" xfId="10782" xr:uid="{41F0E8AC-6763-4948-8657-86DAF92867CF}"/>
    <cellStyle name="Bemærk! 2 8" xfId="4263" xr:uid="{D77652D6-28CA-4BBE-BC68-C51FC984D459}"/>
    <cellStyle name="Bemærk! 2 8 2" xfId="7428" xr:uid="{127840E2-53FF-4649-8608-A04950D3DEC3}"/>
    <cellStyle name="Bemærk! 2 8 2 2" xfId="10092" xr:uid="{7BD5600A-C68F-493A-8290-04CFA0143618}"/>
    <cellStyle name="Bemærk! 2 8 2 2 2" xfId="15482" xr:uid="{2EED632E-7385-4724-9C93-A7BF1E12F224}"/>
    <cellStyle name="Bemærk! 2 8 2 3" xfId="12729" xr:uid="{A9C6D474-2844-4EFC-BDF4-336B6FAA6DBD}"/>
    <cellStyle name="Bemærk! 2 8 3" xfId="8762" xr:uid="{31B4CB13-8315-4BCD-B9AE-5DD7DB2EB191}"/>
    <cellStyle name="Bemærk! 2 8 3 2" xfId="14120" xr:uid="{5D3998C8-B514-4401-B8AC-3A3BC9C18A2A}"/>
    <cellStyle name="Bemærk! 2 8 4" xfId="11398" xr:uid="{7D6834C8-0B44-4BBE-9160-A5A58E021D61}"/>
    <cellStyle name="Bemærk! 2 9" xfId="6805" xr:uid="{5FD11779-EA25-4E61-83AF-78B5F53555CE}"/>
    <cellStyle name="Bemærk! 2 9 2" xfId="9469" xr:uid="{5D62C433-059E-48D5-AFA9-A28A86DEAC85}"/>
    <cellStyle name="Bemærk! 2 9 2 2" xfId="14859" xr:uid="{8ADD85DC-7FE1-473E-A291-5CEDD0BC523D}"/>
    <cellStyle name="Bemærk! 2 9 3" xfId="12106" xr:uid="{101C29FE-F949-4F29-99C5-57ADCBEFA792}"/>
    <cellStyle name="Bemærk! 3" xfId="3630" xr:uid="{2CA2D350-C2C2-4F08-8B2D-BCF5BCFF1846}"/>
    <cellStyle name="Bemærk! 4" xfId="3631" xr:uid="{877E63F0-8701-49B3-81AE-53F562A8D653}"/>
    <cellStyle name="Bemærk! 4 2" xfId="3632" xr:uid="{875532D3-2A4F-40CA-AFDE-215A7244B9B9}"/>
    <cellStyle name="Bemærk! 4 2 2" xfId="4271" xr:uid="{D2E3E3D0-3234-47B9-9926-48B03DB82218}"/>
    <cellStyle name="Bemærk! 4 2 2 2" xfId="7436" xr:uid="{0BBBDA63-0A94-48E9-9F2B-129D71E3AF80}"/>
    <cellStyle name="Bemærk! 4 2 2 2 2" xfId="10100" xr:uid="{93CD84C9-55A6-488F-87B4-E98526503FB3}"/>
    <cellStyle name="Bemærk! 4 2 2 2 2 2" xfId="15490" xr:uid="{0EE7220B-0F66-429C-A97F-E0A249C6DF67}"/>
    <cellStyle name="Bemærk! 4 2 2 2 3" xfId="12737" xr:uid="{99A9BFF5-2A4F-4890-9FF5-0DDDD4DF99AD}"/>
    <cellStyle name="Bemærk! 4 2 2 3" xfId="8770" xr:uid="{6DB2CA07-8981-4CCE-9EF8-BD7051783A51}"/>
    <cellStyle name="Bemærk! 4 2 2 3 2" xfId="14128" xr:uid="{AB6AF12B-BDA3-4143-AC59-8B4AD0A4FD73}"/>
    <cellStyle name="Bemærk! 4 2 2 4" xfId="11406" xr:uid="{AF7A5CD2-7C8B-4633-BF1B-AA918AFE096F}"/>
    <cellStyle name="Bemærk! 4 2 3" xfId="6813" xr:uid="{DA7D3E64-8F58-4AAE-AA6D-2083FC219BD4}"/>
    <cellStyle name="Bemærk! 4 2 3 2" xfId="9477" xr:uid="{FD7293F9-190E-456D-B319-08ADDBBCC91A}"/>
    <cellStyle name="Bemærk! 4 2 3 2 2" xfId="14867" xr:uid="{693439B5-4AE6-4121-8456-32A509D50C2C}"/>
    <cellStyle name="Bemærk! 4 2 3 3" xfId="12114" xr:uid="{1946B6EF-D2D2-48C6-BBE6-1FFF7F8CB75A}"/>
    <cellStyle name="Bemærk! 4 2 4" xfId="8147" xr:uid="{E1A1E9D7-21B3-4C9D-893D-D558E955EB84}"/>
    <cellStyle name="Bemærk! 4 2 4 2" xfId="13505" xr:uid="{1DD39CF2-9782-486C-A5C7-4BD31DB4FD9F}"/>
    <cellStyle name="Bemærk! 4 2 5" xfId="10783" xr:uid="{66613048-3124-4A52-ADCC-C34CB675FB5F}"/>
    <cellStyle name="Bemærk! 5" xfId="3633" xr:uid="{CAA75F87-7EED-4BB9-943F-FB687BAEE8BA}"/>
    <cellStyle name="Bemærk! 6" xfId="3634" xr:uid="{D4FF4FF1-6704-4358-AF0E-F8DBB297A2A6}"/>
    <cellStyle name="Bemærk! 6 2" xfId="4272" xr:uid="{CB18B615-7E47-4EAC-8F90-51DDC909AA47}"/>
    <cellStyle name="Bemærk! 6 2 2" xfId="7437" xr:uid="{27E4702C-55A2-4E3D-99C0-4027A7A191C1}"/>
    <cellStyle name="Bemærk! 6 2 2 2" xfId="10101" xr:uid="{922A420D-DC34-4575-9A77-7C8F627BDBED}"/>
    <cellStyle name="Bemærk! 6 2 2 2 2" xfId="15491" xr:uid="{5218470D-6A96-4A97-95FF-68BB8CD4C8C3}"/>
    <cellStyle name="Bemærk! 6 2 2 3" xfId="12738" xr:uid="{50CCD506-3F5B-4125-AABE-E169FA1E15D8}"/>
    <cellStyle name="Bemærk! 6 2 3" xfId="8771" xr:uid="{B3808A27-EA8F-46EA-A707-9A83A359AC5F}"/>
    <cellStyle name="Bemærk! 6 2 3 2" xfId="14129" xr:uid="{4DEDD92D-10F9-40EC-9465-83E434883251}"/>
    <cellStyle name="Bemærk! 6 2 4" xfId="11407" xr:uid="{4080E704-10CE-4AC3-B1B7-2A1C8E984EE1}"/>
    <cellStyle name="Bemærk! 6 3" xfId="6814" xr:uid="{4C18254A-7BFD-49D5-A1D4-E4EC1264AC95}"/>
    <cellStyle name="Bemærk! 6 3 2" xfId="9478" xr:uid="{BFFA4E50-7DEC-49AD-A2CB-ED8F563A4937}"/>
    <cellStyle name="Bemærk! 6 3 2 2" xfId="14868" xr:uid="{EC33A6F2-BE56-4E39-A783-4C1EBD5E3EF1}"/>
    <cellStyle name="Bemærk! 6 3 3" xfId="12115" xr:uid="{A8196208-8CBF-4733-8A2E-F7AB58F4C58E}"/>
    <cellStyle name="Bemærk! 6 4" xfId="8148" xr:uid="{0109EAFF-43C1-425B-8489-F1D51725BCB2}"/>
    <cellStyle name="Bemærk! 6 4 2" xfId="13506" xr:uid="{7E6A5D17-89C0-4773-95C8-AF6DC1283596}"/>
    <cellStyle name="Bemærk! 6 5" xfId="10784" xr:uid="{8220AA1E-F643-4036-9FCC-E1D6EF3B8D05}"/>
    <cellStyle name="Bruger data" xfId="73" xr:uid="{B4A904DB-0875-4C0E-85BD-F611F9F12E68}"/>
    <cellStyle name="C01_Main head" xfId="3421" xr:uid="{EFF25D6A-8AE8-4597-8E59-81108EDB31DE}"/>
    <cellStyle name="C02_Column heads" xfId="3422" xr:uid="{47BC4287-1900-4031-B681-8FE9345A9B9A}"/>
    <cellStyle name="C03_Sub head bold" xfId="3423" xr:uid="{2DC0D288-2AF0-45C1-B4E7-86BE71EDA7AC}"/>
    <cellStyle name="C03a_Sub head" xfId="3424" xr:uid="{EEE33E71-4E88-4701-9756-3AE7D5DD2491}"/>
    <cellStyle name="C04_Total text white bold" xfId="3425" xr:uid="{D93036E1-58E5-49B5-B986-6C1E0D190BA2}"/>
    <cellStyle name="C04a_Total text black with rule" xfId="3426" xr:uid="{4E64A594-8479-4B78-AAC5-FF6F59280234}"/>
    <cellStyle name="C05_Main text" xfId="3427" xr:uid="{2D2ACC14-EBE3-463F-830B-DA45544C7C85}"/>
    <cellStyle name="C06_Figs" xfId="3428" xr:uid="{4D36E504-9129-44CC-9621-0F758A39975A}"/>
    <cellStyle name="C07_Figs 1 dec percent" xfId="3429" xr:uid="{3C966080-B2B0-460D-9029-5083CB42F833}"/>
    <cellStyle name="C08_Figs 1 decimal" xfId="3430" xr:uid="{167C728E-21D1-4DAB-8474-3F05446EF1C3}"/>
    <cellStyle name="C09_Notes" xfId="3431" xr:uid="{9CE4E924-165B-4500-9918-A3FFE9C360C5}"/>
    <cellStyle name="Calcolo" xfId="74" xr:uid="{122CD1C0-AE19-4CBC-BBAA-1733E364A9A7}"/>
    <cellStyle name="Calcolo 2" xfId="7897" xr:uid="{26EB6999-C6AE-44AD-9C0B-438E904DC275}"/>
    <cellStyle name="Calcolo 2 2" xfId="13200" xr:uid="{D162FB0F-EE8B-414D-AA4C-6CFC29DEBF43}"/>
    <cellStyle name="Calcolo 2 2 2" xfId="16020" xr:uid="{2D4E4B3D-EA8E-4946-B84F-C807B957670C}"/>
    <cellStyle name="Calcolo 2 3" xfId="15991" xr:uid="{D2556365-2334-49DC-BA22-853888BEF5A8}"/>
    <cellStyle name="Calcolo 3" xfId="13293" xr:uid="{D5A357E2-B1DE-4753-BBEB-BF1D6AD7BEB5}"/>
    <cellStyle name="Calcolo 3 2" xfId="16096" xr:uid="{AB5E5ECA-3555-490B-A3CA-C14D8184AC48}"/>
    <cellStyle name="Calcolo 4" xfId="14594" xr:uid="{E03C6132-CC9F-4832-8BB1-3DA9560E1FEF}"/>
    <cellStyle name="Calcolo 4 2" xfId="16107" xr:uid="{FBD3112C-F030-45E0-9B24-504E015AC564}"/>
    <cellStyle name="Calcolo 5" xfId="15966" xr:uid="{19DF46E6-A2B9-4E4B-A0E9-113D626C0301}"/>
    <cellStyle name="Calcolo 5 2" xfId="16142" xr:uid="{98D6C0A6-248C-4D1C-A45B-41D7931AD20D}"/>
    <cellStyle name="Calcolo 6" xfId="15967" xr:uid="{74B0FAD3-937D-4E90-9E5E-195963DDA8B4}"/>
    <cellStyle name="Calcolo 6 2" xfId="16143" xr:uid="{D0DF5E1F-63D4-4477-8D9E-F22946C564B3}"/>
    <cellStyle name="Calculation" xfId="24" builtinId="22" customBuiltin="1"/>
    <cellStyle name="Calculation 2" xfId="2043" xr:uid="{4B0DCD7F-6430-4975-9A92-65EF2F1C7797}"/>
    <cellStyle name="Calculation 2 2" xfId="3526" xr:uid="{195634CB-7201-4ABF-AB93-4EEEDB96C7EE}"/>
    <cellStyle name="Calculation 2 2 2" xfId="8048" xr:uid="{7A08ACE3-B35E-4AC7-B25B-226B282AD1D7}"/>
    <cellStyle name="Calculation 2 2 2 2" xfId="13406" xr:uid="{0A6C56B3-51A8-456D-B93D-E616A80736CD}"/>
    <cellStyle name="Calculation 2 2 2 2 2" xfId="16100" xr:uid="{DF8382D2-9A16-4BFB-8360-CDFA44351A74}"/>
    <cellStyle name="Calculation 2 2 2 3" xfId="16015" xr:uid="{64116B2B-0526-40F2-80E4-8AAD55195368}"/>
    <cellStyle name="Calculation 2 2 3" xfId="14653" xr:uid="{20F9B02E-7C84-463C-805A-07BA9C80D17E}"/>
    <cellStyle name="Calculation 2 2 3 2" xfId="16129" xr:uid="{3783B587-ADBF-46A1-BB75-71E550365DD5}"/>
    <cellStyle name="Calculation 2 2 4" xfId="15980" xr:uid="{65363A46-FFF5-42C0-AA46-C12F7C4DCD8F}"/>
    <cellStyle name="Calculation 2 2 4 2" xfId="16156" xr:uid="{3D53AAFD-FA50-4A39-9359-232FA043EB7D}"/>
    <cellStyle name="Calculation 2 2 5" xfId="14635" xr:uid="{98D12068-2A78-4D09-9944-BDF38BEA3AFD}"/>
    <cellStyle name="Calculation 2 2 5 2" xfId="16121" xr:uid="{AFD61FCE-068E-49F6-8C9D-C3074A31E506}"/>
    <cellStyle name="Calculation 2 2 6" xfId="15973" xr:uid="{B3CD4847-DC12-400A-8A39-34195B5923AD}"/>
    <cellStyle name="Calculation 2 2 6 2" xfId="16149" xr:uid="{B99A1605-045A-4B1B-88D1-D48A83C9F8FB}"/>
    <cellStyle name="Calculation 2 3" xfId="3432" xr:uid="{3A9CBE2C-89FD-450C-B10A-B0293B32B720}"/>
    <cellStyle name="Calculation 2 3 2" xfId="7992" xr:uid="{55A22B56-E3F2-4EB1-AD5D-00CE56D1E1E0}"/>
    <cellStyle name="Calculation 2 3 2 2" xfId="13351" xr:uid="{DDAE11BC-1386-4FAA-9D72-E453B0CBE5E8}"/>
    <cellStyle name="Calculation 2 3 2 2 2" xfId="16097" xr:uid="{442BB496-3860-4A39-BEAE-79BF0BFE5F97}"/>
    <cellStyle name="Calculation 2 3 2 3" xfId="16012" xr:uid="{7D6F55E5-9B4D-4F95-B002-6DD34F224200}"/>
    <cellStyle name="Calculation 2 3 3" xfId="13216" xr:uid="{10F82533-5800-4A1A-91E2-D9877BBEF58C}"/>
    <cellStyle name="Calculation 2 3 3 2" xfId="16033" xr:uid="{A0722A24-5DA2-469C-8318-0583948B48F4}"/>
    <cellStyle name="Calculation 2 3 4" xfId="13212" xr:uid="{DE2D634D-C994-415F-B9DE-F722B7170CA3}"/>
    <cellStyle name="Calculation 2 3 4 2" xfId="16029" xr:uid="{07E5A479-16EC-4CAA-99F4-AC82B2C9A8B3}"/>
    <cellStyle name="Calculation 2 3 5" xfId="15964" xr:uid="{1C977C33-0A2D-4A98-9067-3778C1D99B34}"/>
    <cellStyle name="Calculation 2 3 5 2" xfId="16140" xr:uid="{E8F7C9F0-0FF2-49E3-8714-04083C398B80}"/>
    <cellStyle name="Calculation 2 3 6" xfId="13262" xr:uid="{401E9F87-40E0-4180-8E0F-6367C8692065}"/>
    <cellStyle name="Calculation 2 3 6 2" xfId="16070" xr:uid="{3660AC36-1FE6-4BFA-BB41-CC369CAEF4FB}"/>
    <cellStyle name="Calculations" xfId="75" xr:uid="{E3E31A20-D268-4065-83E5-9B53CFC30AC0}"/>
    <cellStyle name="Cella collegata" xfId="76" xr:uid="{9323336E-8061-456D-808A-1E15258A8896}"/>
    <cellStyle name="Cella da controllare" xfId="77" xr:uid="{189A2C79-DBE9-49A3-A271-0E4EA2F32068}"/>
    <cellStyle name="Check Cell" xfId="27" builtinId="23" customBuiltin="1"/>
    <cellStyle name="Check Cell 2" xfId="3433" xr:uid="{41D1446D-0CCC-4FB7-BD45-9728FC4B4E1D}"/>
    <cellStyle name="Colore 1" xfId="78" xr:uid="{F0A8B0D4-1E0D-4B13-979A-4B0C0840C282}"/>
    <cellStyle name="Colore 2" xfId="79" xr:uid="{A51C8008-09EA-48DA-8C4F-5F0CFB661C4F}"/>
    <cellStyle name="Colore 3" xfId="80" xr:uid="{298F7499-4990-4F0A-9A4D-59E7F75ABE88}"/>
    <cellStyle name="Colore 4" xfId="81" xr:uid="{E7072D81-EB1E-4EF9-8E8A-ADD8103EF2CF}"/>
    <cellStyle name="Colore 5" xfId="82" xr:uid="{3AC18678-946C-459E-B01D-41C1E92C3760}"/>
    <cellStyle name="Colore 6" xfId="83" xr:uid="{4A12C6E6-C9FD-4E93-AF39-3B9AFCF3CA7E}"/>
    <cellStyle name="Comma 10" xfId="3434" xr:uid="{57C3801C-8770-4041-9877-09EF2CC95F37}"/>
    <cellStyle name="Comma 2" xfId="84" xr:uid="{16DA9BAD-CD9E-408D-8102-A455CC88B4C8}"/>
    <cellStyle name="Comma 2 10" xfId="3381" xr:uid="{400D8976-9AF3-474F-8F38-86B10B3916D1}"/>
    <cellStyle name="Comma 2 11" xfId="4867" xr:uid="{6BAF4E1F-616E-4DBC-8D29-34EF7E3525B6}"/>
    <cellStyle name="Comma 2 11 2" xfId="9235" xr:uid="{376EC7FD-A097-4F72-887C-367D6D2B96C3}"/>
    <cellStyle name="Comma 2 11 2 2" xfId="14596" xr:uid="{DF77C21B-AD05-4FEC-9933-3B647432A9F3}"/>
    <cellStyle name="Comma 2 11 3" xfId="11871" xr:uid="{0AC84893-8C9B-4CF9-A419-84ABC3CE9B0F}"/>
    <cellStyle name="Comma 2 2" xfId="85" xr:uid="{38DE1072-841C-4072-90EF-AEC6DDA11DF0}"/>
    <cellStyle name="Comma 2 2 2" xfId="86" xr:uid="{3B83EEED-EB88-4F93-AC09-689587947D2E}"/>
    <cellStyle name="Comma 2 2 2 2" xfId="2110" xr:uid="{99019195-C113-4C34-AE4C-8076EC74E664}"/>
    <cellStyle name="Comma 2 2 2 2 2" xfId="3325" xr:uid="{5D4D54A2-0CF6-4254-A149-06EC0023B7A2}"/>
    <cellStyle name="Comma 2 2 2 3" xfId="3297" xr:uid="{7A4447EF-48C6-4828-94F4-C2BD8691DAF5}"/>
    <cellStyle name="Comma 2 2 3" xfId="3296" xr:uid="{706D9683-742B-4B1F-B011-293B3D0D39C2}"/>
    <cellStyle name="Comma 2 2 4" xfId="3374" xr:uid="{8802A2C5-CD41-46D8-8343-179D2D77BE2E}"/>
    <cellStyle name="Comma 2 2 5" xfId="3435" xr:uid="{65C89CAF-6BD1-4C38-8ED5-245F5C25B77C}"/>
    <cellStyle name="Comma 2 2 5 2" xfId="6660" xr:uid="{4263FE67-9579-4268-A6A7-573E4DBBDA63}"/>
    <cellStyle name="Comma 2 3" xfId="87" xr:uid="{56F8F63B-C00B-415E-B57D-5AD8254177BD}"/>
    <cellStyle name="Comma 2 3 2" xfId="88" xr:uid="{20699417-F830-46C6-90BD-4D5AB24B7146}"/>
    <cellStyle name="Comma 2 3 2 2" xfId="3299" xr:uid="{8CF530F3-DFB3-449D-975B-1F0354BFB92B}"/>
    <cellStyle name="Comma 2 3 3" xfId="89" xr:uid="{95E2B4DA-987C-4ED4-9846-DFDA2C758C78}"/>
    <cellStyle name="Comma 2 3 3 2" xfId="2112" xr:uid="{0BF8F21E-8F12-467E-AD1D-4F33D3898D76}"/>
    <cellStyle name="Comma 2 3 3 2 2" xfId="3327" xr:uid="{46809A43-8AF9-4763-AE46-6EEF85F4A97F}"/>
    <cellStyle name="Comma 2 3 3 3" xfId="3300" xr:uid="{A441EC63-F2CC-416D-9F0B-C01A752892B0}"/>
    <cellStyle name="Comma 2 3 4" xfId="2111" xr:uid="{B1DEF6BA-CA51-4558-A31A-0CEA741D29B7}"/>
    <cellStyle name="Comma 2 3 4 2" xfId="3326" xr:uid="{CD2296F2-A545-41C0-9524-54997A4A68AC}"/>
    <cellStyle name="Comma 2 3 5" xfId="3298" xr:uid="{B9326C0E-7BD2-4421-815F-13D1E9393170}"/>
    <cellStyle name="Comma 2 4" xfId="90" xr:uid="{5471A57C-F154-4C7C-9ED6-5B13569303B7}"/>
    <cellStyle name="Comma 2 4 2" xfId="3301" xr:uid="{7A2E333D-2497-433E-838C-E21DCC05DC19}"/>
    <cellStyle name="Comma 2 5" xfId="91" xr:uid="{F635B609-C6CB-4F15-B07D-B04AFC69B596}"/>
    <cellStyle name="Comma 2 5 2" xfId="3302" xr:uid="{5D353A2C-9975-48D5-9874-E6A0A8CC251F}"/>
    <cellStyle name="Comma 2 5 2 2" xfId="6605" xr:uid="{139B9BC0-F2CE-435A-A790-548929568B48}"/>
    <cellStyle name="Comma 2 5 3" xfId="4933" xr:uid="{6F83AF27-1FD6-4939-9D4A-3D2B79B261A0}"/>
    <cellStyle name="Comma 2 6" xfId="92" xr:uid="{789857FD-803A-45BD-BCCB-89E6EDC76F41}"/>
    <cellStyle name="Comma 2 6 2" xfId="93" xr:uid="{CCA05E32-06A2-4763-8AD7-A9465CA142C7}"/>
    <cellStyle name="Comma 2 6 2 2" xfId="4935" xr:uid="{4CDC106A-8E80-4361-B7F6-0AC9E2955389}"/>
    <cellStyle name="Comma 2 6 2 3" xfId="5685" xr:uid="{B8780490-92A6-478C-9078-C5176AE525CB}"/>
    <cellStyle name="Comma 2 6 3" xfId="4934" xr:uid="{5B0A13E0-115B-4079-9985-3C32BB15C3A8}"/>
    <cellStyle name="Comma 2 6 4" xfId="5684" xr:uid="{C3BA456F-7827-4565-B733-7AF2660FB331}"/>
    <cellStyle name="Comma 2 7" xfId="3344" xr:uid="{8CB001D9-1CF7-4A2B-BA12-8492AB769F0D}"/>
    <cellStyle name="Comma 2 7 2" xfId="4932" xr:uid="{78920AE7-199A-40E8-9F66-A9009CAD1DE4}"/>
    <cellStyle name="Comma 2 7 3" xfId="6627" xr:uid="{FE65ADDB-AB98-4D5F-9646-A5ED63F46EC2}"/>
    <cellStyle name="Comma 2 7 3 2" xfId="9299" xr:uid="{694E1686-B3F5-40FC-B75E-C5DFBFABB198}"/>
    <cellStyle name="Comma 2 7 3 2 2" xfId="14689" xr:uid="{437DDD30-D487-4389-99AB-0282FC0BB3D4}"/>
    <cellStyle name="Comma 2 7 3 3" xfId="11936" xr:uid="{DC395501-1A27-4D60-9207-2592FF6CFB51}"/>
    <cellStyle name="Comma 2 7 4" xfId="7961" xr:uid="{F7651338-E3A5-451F-860A-6C713675BB15}"/>
    <cellStyle name="Comma 2 7 4 2" xfId="13319" xr:uid="{19A809BE-03B7-4FA0-908D-F5EEA9B2081F}"/>
    <cellStyle name="Comma 2 7 5" xfId="10605" xr:uid="{144757F1-49AD-4E0A-B0E5-8C978BDF5645}"/>
    <cellStyle name="Comma 2 8" xfId="3295" xr:uid="{D5DDB8E8-29B3-45CD-9422-D971BD887248}"/>
    <cellStyle name="Comma 2 9" xfId="3371" xr:uid="{7F3DB24F-9601-4F45-8CB2-B5C05DFEBE43}"/>
    <cellStyle name="Comma 2 9 2" xfId="6653" xr:uid="{4BF98452-D712-44F8-AD8D-D9522BD71843}"/>
    <cellStyle name="Comma 22" xfId="15957" xr:uid="{36ED55C4-56E2-4738-B24A-CEC57DCAD2E2}"/>
    <cellStyle name="Comma 3" xfId="94" xr:uid="{0FFCF12B-F71A-4933-A7B4-D8BB543BC7EC}"/>
    <cellStyle name="Comma 3 2" xfId="95" xr:uid="{FC4C9AE6-5A58-4071-A5E2-DDA24CC8CB45}"/>
    <cellStyle name="Comma 3 2 2" xfId="96" xr:uid="{8CFF60E7-1B36-49DA-8753-01D7A690C5CC}"/>
    <cellStyle name="Comma 3 2 2 2" xfId="3305" xr:uid="{060B7083-1DFC-4F16-92BB-6F8B6110B4F1}"/>
    <cellStyle name="Comma 3 2 3" xfId="3304" xr:uid="{1420E766-3F8E-4A0F-91FD-019F80CFFBA1}"/>
    <cellStyle name="Comma 3 2 4" xfId="3436" xr:uid="{9A380C62-56A6-49AD-B69E-A7F1C43A3764}"/>
    <cellStyle name="Comma 3 2 4 2" xfId="6661" xr:uid="{0AC7778D-F3D8-48A5-A0DC-15BAE4C620EB}"/>
    <cellStyle name="Comma 3 3" xfId="97" xr:uid="{0260825F-7D97-4605-894E-E0451BA01FFE}"/>
    <cellStyle name="Comma 3 3 2" xfId="2114" xr:uid="{BA468249-C465-41E5-ABB5-14FBE7FC3E14}"/>
    <cellStyle name="Comma 3 3 2 2" xfId="3329" xr:uid="{D17F89E2-FED0-4B69-8BAE-AB8A4338DC88}"/>
    <cellStyle name="Comma 3 3 2 2 2" xfId="6615" xr:uid="{23E5DF95-5A8C-4E0D-81A6-CC3330F538DC}"/>
    <cellStyle name="Comma 3 3 2 2 2 2" xfId="9287" xr:uid="{B55F6C76-AA9E-421B-A081-3EE68FE06B56}"/>
    <cellStyle name="Comma 3 3 2 2 2 2 2" xfId="14677" xr:uid="{56802612-EBB7-40C3-92A6-381C80ED213D}"/>
    <cellStyle name="Comma 3 3 2 2 2 3" xfId="11924" xr:uid="{CF214232-8649-4D11-8819-FEC5E7A5CC2E}"/>
    <cellStyle name="Comma 3 3 2 2 3" xfId="7949" xr:uid="{50699729-49E6-4021-8929-2D7A179077A3}"/>
    <cellStyle name="Comma 3 3 2 2 3 2" xfId="13307" xr:uid="{73F7E7F7-444A-46C3-B646-889E49B7A943}"/>
    <cellStyle name="Comma 3 3 2 2 4" xfId="10593" xr:uid="{0D2386F3-5F75-4EDD-9AA1-B051013F0B97}"/>
    <cellStyle name="Comma 3 3 2 3" xfId="5375" xr:uid="{9B63A49F-6683-4A95-827C-0749ADCD1A6C}"/>
    <cellStyle name="Comma 3 3 2 3 2" xfId="9248" xr:uid="{A3341961-DFA0-4693-ABD8-16864BD2EF53}"/>
    <cellStyle name="Comma 3 3 2 3 2 2" xfId="14616" xr:uid="{61CCF6FB-F062-4177-8417-A7E44FEB158D}"/>
    <cellStyle name="Comma 3 3 2 3 3" xfId="11884" xr:uid="{B2C5A3B4-FDDB-44E2-9577-1A9CBA08F969}"/>
    <cellStyle name="Comma 3 3 2 4" xfId="6296" xr:uid="{7D590C55-7201-4ED4-8EC5-7FCE5FCC7E31}"/>
    <cellStyle name="Comma 3 3 2 4 2" xfId="9267" xr:uid="{4B7C37CA-B9DD-48B3-A8A2-FB1381F75512}"/>
    <cellStyle name="Comma 3 3 2 4 2 2" xfId="14650" xr:uid="{5658B5B3-CD90-4871-82E5-55C33DC67EFC}"/>
    <cellStyle name="Comma 3 3 2 4 3" xfId="11904" xr:uid="{21DD5CBB-0EE8-4035-A5CE-81A82440FBEE}"/>
    <cellStyle name="Comma 3 3 2 5" xfId="7924" xr:uid="{EE8F89EC-106D-4801-8485-6F6C783DCAE5}"/>
    <cellStyle name="Comma 3 3 2 5 2" xfId="13260" xr:uid="{A8CB90DF-7825-46E1-9802-46CFAFEADB34}"/>
    <cellStyle name="Comma 3 3 2 6" xfId="10573" xr:uid="{36EA2CD7-6CDE-4D63-92CB-B1E16BCBC6FD}"/>
    <cellStyle name="Comma 3 3 3" xfId="3306" xr:uid="{D63B8D40-AACE-4B01-BB3B-2988DF8C6360}"/>
    <cellStyle name="Comma 3 3 3 2" xfId="6606" xr:uid="{558810BD-B8FB-4AC8-B7AB-CD9DB0EC1D0E}"/>
    <cellStyle name="Comma 3 3 3 2 2" xfId="9277" xr:uid="{7C2BFA95-DB2C-44F6-8B58-D687B3FC359B}"/>
    <cellStyle name="Comma 3 3 3 2 2 2" xfId="14667" xr:uid="{E82596E9-18F4-4089-9C30-D2A77BD037FC}"/>
    <cellStyle name="Comma 3 3 3 2 3" xfId="11914" xr:uid="{603EE523-1BB9-4F00-92C5-0EFB24E0478E}"/>
    <cellStyle name="Comma 3 3 3 3" xfId="7939" xr:uid="{31BE9466-22C4-45AB-AF04-4E35A2058746}"/>
    <cellStyle name="Comma 3 3 3 3 2" xfId="13297" xr:uid="{F6BB1D27-2761-4E9D-8E17-729A24C6EE00}"/>
    <cellStyle name="Comma 3 3 3 4" xfId="10583" xr:uid="{4F0995A8-A0B5-41AA-B2CB-649A402CD3EB}"/>
    <cellStyle name="Comma 3 3 4" xfId="4937" xr:uid="{D6B5EE09-73AB-4661-ACEE-57C727D15823}"/>
    <cellStyle name="Comma 3 3 4 2" xfId="9238" xr:uid="{965038E3-1174-4F12-B8DC-0BE93A202640}"/>
    <cellStyle name="Comma 3 3 4 2 2" xfId="14599" xr:uid="{39D6BC2E-BD5A-49C0-906C-BCE1A26DC5B0}"/>
    <cellStyle name="Comma 3 3 4 3" xfId="11874" xr:uid="{4719BABC-DB85-49EF-8B47-6F6971B25298}"/>
    <cellStyle name="Comma 3 3 5" xfId="5686" xr:uid="{3C5E07A4-599A-427E-8E95-CA87726F3093}"/>
    <cellStyle name="Comma 3 3 5 2" xfId="9257" xr:uid="{E4C091A1-6D77-40C9-A49E-56EB2BD4E779}"/>
    <cellStyle name="Comma 3 3 5 2 2" xfId="14630" xr:uid="{0F3E0F11-3ED9-4692-97BA-EF56C0E6A87B}"/>
    <cellStyle name="Comma 3 3 5 3" xfId="11894" xr:uid="{1F129892-E484-4ED7-AA0C-C0A6774605CC}"/>
    <cellStyle name="Comma 3 3 6" xfId="7898" xr:uid="{A9676CF4-58C3-487E-B0C9-F10CFBB5B31F}"/>
    <cellStyle name="Comma 3 3 6 2" xfId="13201" xr:uid="{9053792D-2D27-4937-A02E-09040652446B}"/>
    <cellStyle name="Comma 3 3 7" xfId="10563" xr:uid="{90BA4BF7-097D-46E8-99BB-FABF8D6AAB53}"/>
    <cellStyle name="Comma 3 4" xfId="2113" xr:uid="{65874393-75FA-41D4-B568-EB67FC9CE31B}"/>
    <cellStyle name="Comma 3 4 2" xfId="3328" xr:uid="{EAC66DC1-9970-44FE-8653-8ADBF6CB4227}"/>
    <cellStyle name="Comma 3 5" xfId="3346" xr:uid="{6BF8A638-6027-4111-A191-4DB21BB2DAD2}"/>
    <cellStyle name="Comma 3 5 2" xfId="4936" xr:uid="{8680949D-77F0-4DB2-BE13-FE8FCABEF7BF}"/>
    <cellStyle name="Comma 3 5 3" xfId="6629" xr:uid="{7A194840-00BA-4295-B268-F982947F7359}"/>
    <cellStyle name="Comma 3 5 3 2" xfId="9301" xr:uid="{FEAAE2D5-D284-44B2-A1A0-3389907ADDDB}"/>
    <cellStyle name="Comma 3 5 3 2 2" xfId="14691" xr:uid="{2CED484C-5C7C-4672-B59A-D3720CC644DD}"/>
    <cellStyle name="Comma 3 5 3 3" xfId="11938" xr:uid="{A260C930-A21A-459F-9565-2E2C2EDEC1A9}"/>
    <cellStyle name="Comma 3 5 4" xfId="7963" xr:uid="{42DDACFD-B478-41D0-B75A-E86C1031505E}"/>
    <cellStyle name="Comma 3 5 4 2" xfId="13321" xr:uid="{FF2A5915-949D-43CD-9211-10E51A4FB8DE}"/>
    <cellStyle name="Comma 3 5 5" xfId="10607" xr:uid="{05EAD144-EB62-43E4-BCE6-E3B523371133}"/>
    <cellStyle name="Comma 3 6" xfId="3303" xr:uid="{9EF72F0C-939F-4127-AEDB-89273818A38E}"/>
    <cellStyle name="Comma 3 7" xfId="3372" xr:uid="{EBB0668B-8A1E-47AA-8EFE-7A55E94348E8}"/>
    <cellStyle name="Comma 3 7 2" xfId="6654" xr:uid="{E0A2836E-8C13-4998-9DC6-E98F0E8D9880}"/>
    <cellStyle name="Comma 3 7 2 2" xfId="9325" xr:uid="{82E08A9A-E792-4710-A402-95829572191B}"/>
    <cellStyle name="Comma 3 7 2 2 2" xfId="14715" xr:uid="{490A657B-B311-4CFD-B3FA-B22D74947543}"/>
    <cellStyle name="Comma 3 7 2 3" xfId="11962" xr:uid="{85CFE738-09C4-4581-A8DE-3C97DD98A6FE}"/>
    <cellStyle name="Comma 3 7 3" xfId="7986" xr:uid="{CFD7334D-4FCF-4F8D-AD07-CC78BA6D60A1}"/>
    <cellStyle name="Comma 3 7 3 2" xfId="13345" xr:uid="{BF648CC9-7403-4172-AF68-66B2D7E59D67}"/>
    <cellStyle name="Comma 3 7 4" xfId="10631" xr:uid="{DFDF96B9-1C01-4F84-A05E-AD40BAA7E2B9}"/>
    <cellStyle name="Comma 3 8" xfId="3380" xr:uid="{318B001F-684E-4D79-BC02-EB95D3AF6E58}"/>
    <cellStyle name="Comma 3 9" xfId="4868" xr:uid="{85B4225E-3A1A-4EA5-8A53-5DA2A9681B2C}"/>
    <cellStyle name="Comma 3 9 2" xfId="9236" xr:uid="{4F5CAA63-7CB2-4F8B-B538-28BF188AECE2}"/>
    <cellStyle name="Comma 3 9 2 2" xfId="14597" xr:uid="{A136C836-3D45-4EE9-877D-76A21665FDAA}"/>
    <cellStyle name="Comma 3 9 3" xfId="11872" xr:uid="{201665EF-6553-4666-881A-00A7F80DCD79}"/>
    <cellStyle name="Comma 4" xfId="98" xr:uid="{CA4546E7-E24F-48E7-B04E-7C18D35BB74C}"/>
    <cellStyle name="Comma 4 2" xfId="99" xr:uid="{71467631-958A-4655-909B-45B65DE6EEAD}"/>
    <cellStyle name="Comma 4 2 2" xfId="100" xr:uid="{95BAB08E-0CDA-45D4-B85A-EB755588649B}"/>
    <cellStyle name="Comma 4 2 2 2" xfId="3309" xr:uid="{1871EACE-4F90-464E-A8C4-3E6887194BE6}"/>
    <cellStyle name="Comma 4 2 3" xfId="3308" xr:uid="{E9B6957E-5D10-4B91-8992-4A575F09BC9F}"/>
    <cellStyle name="Comma 4 2 4" xfId="3437" xr:uid="{25464B87-6D24-40F4-B196-9362B96ACEFC}"/>
    <cellStyle name="Comma 4 2 4 2" xfId="6662" xr:uid="{586093EE-BF2A-4533-90F2-CD4643788F55}"/>
    <cellStyle name="Comma 4 3" xfId="101" xr:uid="{082B9F86-0DE4-443E-B084-6056A00B015E}"/>
    <cellStyle name="Comma 4 3 2" xfId="2116" xr:uid="{0AAE3547-7BA9-46EF-9B15-662C02BE7973}"/>
    <cellStyle name="Comma 4 3 2 2" xfId="3331" xr:uid="{85F4194F-0687-4449-8BD1-CFFD1C9C3B3F}"/>
    <cellStyle name="Comma 4 3 2 2 2" xfId="6616" xr:uid="{4A12F95B-5FBE-4168-8FC0-62E6A43D2468}"/>
    <cellStyle name="Comma 4 3 2 2 2 2" xfId="9288" xr:uid="{53F61193-3D57-44F5-A995-3C7B33170AAF}"/>
    <cellStyle name="Comma 4 3 2 2 2 2 2" xfId="14678" xr:uid="{A028B27D-7D8D-49A1-AA4D-821F0421F0CE}"/>
    <cellStyle name="Comma 4 3 2 2 2 3" xfId="11925" xr:uid="{306C5AFC-79D8-4F77-B18A-080C77A2DB62}"/>
    <cellStyle name="Comma 4 3 2 2 3" xfId="7950" xr:uid="{9F646CE7-AA4B-4CD6-B834-FC23D4DC5758}"/>
    <cellStyle name="Comma 4 3 2 2 3 2" xfId="13308" xr:uid="{F3607701-53E0-4500-965C-67B67576D51D}"/>
    <cellStyle name="Comma 4 3 2 2 4" xfId="10594" xr:uid="{39836E5E-1516-4D2F-8806-1223DA8BD181}"/>
    <cellStyle name="Comma 4 3 2 3" xfId="5376" xr:uid="{B4CED60F-EAB2-4DCB-BCF8-4E1849298614}"/>
    <cellStyle name="Comma 4 3 2 3 2" xfId="9249" xr:uid="{E80E07C7-57BF-448D-92B9-65084E6CB952}"/>
    <cellStyle name="Comma 4 3 2 3 2 2" xfId="14617" xr:uid="{68580A60-D273-44BC-A11B-2A7D26B90700}"/>
    <cellStyle name="Comma 4 3 2 3 3" xfId="11885" xr:uid="{7936F416-24A4-48F3-872A-65EACDCA64C1}"/>
    <cellStyle name="Comma 4 3 2 4" xfId="6297" xr:uid="{4BCD3E02-F9D7-4E70-B791-3D45442B9D56}"/>
    <cellStyle name="Comma 4 3 2 4 2" xfId="9268" xr:uid="{3DE087DA-8177-4615-A0B4-23E30BD17F6C}"/>
    <cellStyle name="Comma 4 3 2 4 2 2" xfId="14651" xr:uid="{D589C968-4D87-4B1A-8320-AB3EDD655E20}"/>
    <cellStyle name="Comma 4 3 2 4 3" xfId="11905" xr:uid="{19921B7C-C5B7-4D68-A2EF-A16E8C9B43AB}"/>
    <cellStyle name="Comma 4 3 2 5" xfId="7925" xr:uid="{864FC72C-5B72-4170-96BD-7D4BD0CECC66}"/>
    <cellStyle name="Comma 4 3 2 5 2" xfId="13261" xr:uid="{765AF96C-26BD-4B77-BD0C-7F8ACAE34C08}"/>
    <cellStyle name="Comma 4 3 2 6" xfId="10574" xr:uid="{F052E5A6-5FAE-4BA6-A656-CAF9E5C61327}"/>
    <cellStyle name="Comma 4 3 3" xfId="3310" xr:uid="{836E3723-9FFB-4938-8AC1-EEDA254B6EAB}"/>
    <cellStyle name="Comma 4 3 3 2" xfId="6607" xr:uid="{92D304DE-1EF1-4B9E-9723-21C080628F5D}"/>
    <cellStyle name="Comma 4 3 3 2 2" xfId="9278" xr:uid="{C705ECDD-17F1-43D4-BAC4-601093D539BD}"/>
    <cellStyle name="Comma 4 3 3 2 2 2" xfId="14668" xr:uid="{F9E91CD3-D6E3-4BFC-9F90-52B21ACA62D1}"/>
    <cellStyle name="Comma 4 3 3 2 3" xfId="11915" xr:uid="{9C2CC79A-7941-40DD-96C2-AC62C31CC34C}"/>
    <cellStyle name="Comma 4 3 3 3" xfId="7940" xr:uid="{1DF0B2DD-BE78-4794-BB9A-0985947781A3}"/>
    <cellStyle name="Comma 4 3 3 3 2" xfId="13298" xr:uid="{349D6DF6-596C-4C27-9940-E786CC387EBC}"/>
    <cellStyle name="Comma 4 3 3 4" xfId="10584" xr:uid="{DE187094-FF4C-4CE0-9F89-E3C12734739E}"/>
    <cellStyle name="Comma 4 3 4" xfId="4938" xr:uid="{7807C705-D13C-4BA4-B5E3-1BC5B2509646}"/>
    <cellStyle name="Comma 4 3 4 2" xfId="9239" xr:uid="{3435C6BE-85AC-40D7-8D13-2132C8F5AD6C}"/>
    <cellStyle name="Comma 4 3 4 2 2" xfId="14600" xr:uid="{79810422-3EAC-4E40-8B1A-C7F8396A73BE}"/>
    <cellStyle name="Comma 4 3 4 3" xfId="11875" xr:uid="{E65222FF-6951-4491-AC3A-14A91C1860B2}"/>
    <cellStyle name="Comma 4 3 5" xfId="5687" xr:uid="{84CC9E8D-EB86-4233-8EFF-935587BFF3CB}"/>
    <cellStyle name="Comma 4 3 5 2" xfId="9258" xr:uid="{B5AB6DD7-C97D-4253-AB61-7CBF315661E9}"/>
    <cellStyle name="Comma 4 3 5 2 2" xfId="14631" xr:uid="{B7E4E4E4-10A9-421B-9F52-BBF4FB782EAC}"/>
    <cellStyle name="Comma 4 3 5 3" xfId="11895" xr:uid="{CC39B457-CA95-4A0E-A6CE-4EFC0FD53DF2}"/>
    <cellStyle name="Comma 4 3 6" xfId="7899" xr:uid="{CE264475-F3F9-47F2-B274-0B28B2227D67}"/>
    <cellStyle name="Comma 4 3 6 2" xfId="13202" xr:uid="{BE2EBCD8-EF0C-445F-9962-90A7A88B3A90}"/>
    <cellStyle name="Comma 4 3 7" xfId="10564" xr:uid="{D1C715D0-3CB4-4819-B520-AF95BF69FA30}"/>
    <cellStyle name="Comma 4 4" xfId="102" xr:uid="{11F0346C-7F04-4E88-A330-FCAF1A08DFA1}"/>
    <cellStyle name="Comma 4 4 2" xfId="2117" xr:uid="{D69C8E5A-0996-47D0-9B2E-B36F8F83725C}"/>
    <cellStyle name="Comma 4 4 2 2" xfId="3332" xr:uid="{B13BEAB3-5D94-4FEA-8170-FDB253DBE297}"/>
    <cellStyle name="Comma 4 4 3" xfId="3311" xr:uid="{44761A59-0115-4D9A-B123-EC4861F82EA7}"/>
    <cellStyle name="Comma 4 5" xfId="2115" xr:uid="{68778709-3A1B-4C97-8847-E12D8042A159}"/>
    <cellStyle name="Comma 4 5 2" xfId="3330" xr:uid="{3F7901B2-F4A8-493D-B581-FC89830F1F2F}"/>
    <cellStyle name="Comma 4 6" xfId="3307" xr:uid="{A36B4468-D374-457C-9D39-BBAC94B8FF1C}"/>
    <cellStyle name="Comma 4 7" xfId="3373" xr:uid="{E6BCFBD8-EF54-44B4-B40C-A9B3B0E4985D}"/>
    <cellStyle name="Comma 4 7 2" xfId="6655" xr:uid="{1302D89C-C2A6-455B-A10A-787E730BFCF4}"/>
    <cellStyle name="Comma 4 7 2 2" xfId="9326" xr:uid="{C483A67A-0CDB-47B7-BE1A-C9B3ED8B597A}"/>
    <cellStyle name="Comma 4 7 2 2 2" xfId="14716" xr:uid="{B705AEFB-2127-43BF-9D4E-C41F2D3BFBCC}"/>
    <cellStyle name="Comma 4 7 2 3" xfId="11963" xr:uid="{D3FA439F-2196-40B0-892A-C121C7EA2B55}"/>
    <cellStyle name="Comma 4 7 3" xfId="7987" xr:uid="{750414B7-D9A0-4E59-B1FA-93F67EDF0895}"/>
    <cellStyle name="Comma 4 7 3 2" xfId="13346" xr:uid="{58113497-F629-46FF-B04E-F05D63A576E0}"/>
    <cellStyle name="Comma 4 7 4" xfId="10632" xr:uid="{6BCF086C-04CD-4CED-9882-11A53EE9990C}"/>
    <cellStyle name="Comma 4 8" xfId="3382" xr:uid="{ACD18DAE-B526-4AE4-923D-3EFCB9BCB55F}"/>
    <cellStyle name="Comma 5" xfId="103" xr:uid="{DD20DBB2-8705-4723-BCE4-A6534C8739F5}"/>
    <cellStyle name="Comma 5 2" xfId="2118" xr:uid="{FD1B8BCC-5591-4E48-9C10-F3CC4BB1B157}"/>
    <cellStyle name="Comma 5 2 2" xfId="3333" xr:uid="{35C36C0A-7789-4C45-AF19-95481F717AC8}"/>
    <cellStyle name="Comma 5 2 3" xfId="3438" xr:uid="{E35CEF95-5E89-4C12-833C-FA4BE8545A57}"/>
    <cellStyle name="Comma 5 2 3 2" xfId="6663" xr:uid="{29CD6778-1FD9-41A7-A6E1-1C3E3A0B19CC}"/>
    <cellStyle name="Comma 5 3" xfId="3312" xr:uid="{00D9CBE1-CFB2-4ED1-8B41-B40FD07EDBC8}"/>
    <cellStyle name="Comma 5 4" xfId="3375" xr:uid="{7EB18C23-C09D-4B04-AC8E-109EE9F119F5}"/>
    <cellStyle name="Comma 5 5" xfId="3383" xr:uid="{FF8EDC21-DF2F-4E02-8EB1-7DC930898855}"/>
    <cellStyle name="Comma 6" xfId="104" xr:uid="{07A9C567-4355-4B50-A26A-492ECAEBDEB7}"/>
    <cellStyle name="Comma 6 2" xfId="2119" xr:uid="{4827D7D1-F29A-49BB-A269-C608CE04235C}"/>
    <cellStyle name="Comma 6 2 2" xfId="3334" xr:uid="{7C18646C-2EFF-4DD8-AE26-CF3A73986EB5}"/>
    <cellStyle name="Comma 6 2 3" xfId="3439" xr:uid="{0AD27D2A-2DEF-4511-A651-FC3CBC013381}"/>
    <cellStyle name="Comma 6 2 3 2" xfId="6664" xr:uid="{B0AD7AD3-22DE-4836-8897-9074826259FD}"/>
    <cellStyle name="Comma 6 3" xfId="3313" xr:uid="{90664B72-A426-401F-902C-2326530BCCB2}"/>
    <cellStyle name="Comma 6 4" xfId="3379" xr:uid="{AEE1D9AE-0B27-4DF0-A110-9F6CCA347CAB}"/>
    <cellStyle name="Comma 7" xfId="2041" xr:uid="{5ABA77B7-4D3C-4865-B200-47C213603F4B}"/>
    <cellStyle name="Comma 7 2" xfId="3294" xr:uid="{B5046312-2F45-4CA1-828F-BD7C79260AF4}"/>
    <cellStyle name="Comma 7 2 2" xfId="3342" xr:uid="{0DD4F440-4E05-4BED-A525-255E4C350736}"/>
    <cellStyle name="Comma 7 2 2 2" xfId="6624" xr:uid="{7226298F-D4BF-4124-97F9-11961541431B}"/>
    <cellStyle name="Comma 7 2 2 2 2" xfId="9296" xr:uid="{16007E69-8F70-4DD7-BD30-AB848DC07B9E}"/>
    <cellStyle name="Comma 7 2 2 2 2 2" xfId="14686" xr:uid="{B191B65E-580A-4259-82A7-529E070C4CEC}"/>
    <cellStyle name="Comma 7 2 2 2 3" xfId="11933" xr:uid="{84EB07D7-9F72-403B-B3E6-9BB3F299C232}"/>
    <cellStyle name="Comma 7 2 2 3" xfId="7958" xr:uid="{8B5BD48C-5382-4AA1-B8F7-FCCDF363448D}"/>
    <cellStyle name="Comma 7 2 2 3 2" xfId="13316" xr:uid="{F218FA69-809D-4C9A-A9F5-E1DFA5C2B3E9}"/>
    <cellStyle name="Comma 7 2 2 4" xfId="10602" xr:uid="{831BA7F3-87CA-4AA2-9777-55FD6BA62056}"/>
    <cellStyle name="Comma 7 2 3" xfId="5683" xr:uid="{E881DB94-0E92-42D7-B7FF-A25C65214010}"/>
    <cellStyle name="Comma 7 2 3 2" xfId="9256" xr:uid="{E9ECA01E-B2B4-41F0-8899-93E202C583BD}"/>
    <cellStyle name="Comma 7 2 3 2 2" xfId="14629" xr:uid="{2D41081C-8D48-4562-B23C-7B5E45CBB6A4}"/>
    <cellStyle name="Comma 7 2 3 3" xfId="11893" xr:uid="{1E69316E-0EA3-4E31-BD2F-5D0AF6C4185E}"/>
    <cellStyle name="Comma 7 2 4" xfId="6604" xr:uid="{FDF07504-9814-4BBC-A5DE-609B1E171DBC}"/>
    <cellStyle name="Comma 7 2 4 2" xfId="9276" xr:uid="{7BFEF3BF-BBFB-4E8A-91DB-A445589EFDB8}"/>
    <cellStyle name="Comma 7 2 4 2 2" xfId="14665" xr:uid="{E05C8A4D-5438-4E6E-A051-653A4082CC2B}"/>
    <cellStyle name="Comma 7 2 4 3" xfId="11913" xr:uid="{D87E36E2-6593-42A1-9A0B-CA77F5F4A97F}"/>
    <cellStyle name="Comma 7 2 5" xfId="7938" xr:uid="{0EF283E2-1069-40DA-8439-7EA705010B13}"/>
    <cellStyle name="Comma 7 2 5 2" xfId="13296" xr:uid="{E60D1F9D-31A3-49B9-9658-EF7B861D7CCB}"/>
    <cellStyle name="Comma 7 2 6" xfId="10582" xr:uid="{3D365440-C835-481F-9663-BD229F13C595}"/>
    <cellStyle name="Comma 7 3" xfId="3324" xr:uid="{ED412982-2FE0-4DC4-8747-3A3F4DA23277}"/>
    <cellStyle name="Comma 7 3 2" xfId="17" xr:uid="{29F20B7B-D448-4B12-9916-A0B4948259CF}"/>
    <cellStyle name="Comma 7 3 2 2" xfId="9286" xr:uid="{69EC0E32-6188-4D75-B072-C08195DC9888}"/>
    <cellStyle name="Comma 7 3 2 2 2" xfId="14676" xr:uid="{1DC418F5-8CFA-45F8-9E48-D71B732429E4}"/>
    <cellStyle name="Comma 7 3 2 3" xfId="11923" xr:uid="{7729295B-B3BE-4A1E-90D7-A327E8E46F08}"/>
    <cellStyle name="Comma 7 3 3" xfId="7948" xr:uid="{8C423B8D-D786-4B39-8559-6B7C99BACC66}"/>
    <cellStyle name="Comma 7 3 3 2" xfId="13306" xr:uid="{FA09FE99-5089-4123-A2F6-2C8BF56B9B7B}"/>
    <cellStyle name="Comma 7 3 4" xfId="10592" xr:uid="{BF346D0D-CCC5-46D8-AF5E-5436BD205ABC}"/>
    <cellStyle name="Comma 7 4" xfId="3440" xr:uid="{BBC85AB3-59A6-4574-A916-D8A086DDEF19}"/>
    <cellStyle name="Comma 7 4 2" xfId="6665" xr:uid="{654E295B-C583-4389-A941-DA64E47AC533}"/>
    <cellStyle name="Comma 7 5" xfId="5314" xr:uid="{B282F9A4-6C02-41C6-81FA-05EF96779E28}"/>
    <cellStyle name="Comma 7 5 2" xfId="9247" xr:uid="{48823DB1-18B3-4046-B7B8-8749217E6532}"/>
    <cellStyle name="Comma 7 5 2 2" xfId="14615" xr:uid="{6AFD4103-47D4-4837-A850-FE30390D24FF}"/>
    <cellStyle name="Comma 7 5 3" xfId="11883" xr:uid="{8034F153-C8A8-42D8-A92F-9EAC5D08D116}"/>
    <cellStyle name="Comma 7 6" xfId="6235" xr:uid="{A7132ED4-CCCD-4682-B5D5-D3FFEDF17CE3}"/>
    <cellStyle name="Comma 7 6 2" xfId="9266" xr:uid="{64D64B5D-8636-4E70-B85C-276FBADE6211}"/>
    <cellStyle name="Comma 7 6 2 2" xfId="14648" xr:uid="{75AF3BC6-85FF-4E80-85D9-761987E50823}"/>
    <cellStyle name="Comma 7 6 3" xfId="11903" xr:uid="{CD779C39-623B-4F73-8FF3-61630697B28A}"/>
    <cellStyle name="Comma 7 7" xfId="7923" xr:uid="{0D27A05D-47AA-41F6-8B12-D8229B530902}"/>
    <cellStyle name="Comma 7 7 2" xfId="13258" xr:uid="{E0EC6538-1AE4-4B1A-B867-C41C11C4BD3E}"/>
    <cellStyle name="Comma 7 8" xfId="10572" xr:uid="{B4E53599-EFE4-400F-89C7-EDBD9055E500}"/>
    <cellStyle name="Comma 8" xfId="3441" xr:uid="{FF7CB663-D7E1-4872-937D-64D87F7953BA}"/>
    <cellStyle name="Comma 8 2" xfId="6666" xr:uid="{5EA5C370-1EEB-4609-8A13-8EA285DFDC14}"/>
    <cellStyle name="Comma 9" xfId="3442" xr:uid="{F2DB8D7C-E5A3-4F34-94C5-9ECC09DF7598}"/>
    <cellStyle name="Comma 9 2" xfId="3470" xr:uid="{85E6E07B-D178-4415-A1AA-FC599B50565B}"/>
    <cellStyle name="Comma 9 2 2" xfId="3486" xr:uid="{E06BCAEF-DD31-4A58-AFB6-72B2B5D40703}"/>
    <cellStyle name="Comma 9 2 2 2" xfId="4137" xr:uid="{B032989C-02ED-467D-9544-061803FD3112}"/>
    <cellStyle name="Comma 9 2 2 2 2" xfId="7302" xr:uid="{1F2AEB71-97EE-4979-A083-2F6288C1CB6D}"/>
    <cellStyle name="Comma 9 2 2 2 2 2" xfId="9966" xr:uid="{91D0DE32-E4F0-45CC-B9B0-B06E4BC7DD70}"/>
    <cellStyle name="Comma 9 2 2 2 2 2 2" xfId="15356" xr:uid="{8F54C9B3-9D20-4FE8-AB97-D63A43615449}"/>
    <cellStyle name="Comma 9 2 2 2 2 3" xfId="12603" xr:uid="{CE9B927E-9622-4F8B-B344-D7DF28DF5D0B}"/>
    <cellStyle name="Comma 9 2 2 2 3" xfId="8636" xr:uid="{3EE7DA4C-234B-4FF6-8038-4D2C4CD127DC}"/>
    <cellStyle name="Comma 9 2 2 2 3 2" xfId="13994" xr:uid="{CD37C43B-DC47-427E-BE59-AA5E0BE45C41}"/>
    <cellStyle name="Comma 9 2 2 2 4" xfId="11272" xr:uid="{4352A51A-543A-4771-BB8F-A6F7857FD2FE}"/>
    <cellStyle name="Comma 9 2 2 3" xfId="6692" xr:uid="{E1B47750-2BE2-44EF-B1E6-57CF0915D29E}"/>
    <cellStyle name="Comma 9 2 2 3 2" xfId="9355" xr:uid="{6F79DC34-70CA-4E09-9F1F-8A9A34C734A2}"/>
    <cellStyle name="Comma 9 2 2 3 2 2" xfId="14745" xr:uid="{A5F666CA-654E-400C-9725-400068AE7EA7}"/>
    <cellStyle name="Comma 9 2 2 3 3" xfId="11992" xr:uid="{FDA80E6A-0F90-4115-8F3F-87328E98BDF7}"/>
    <cellStyle name="Comma 9 2 2 4" xfId="8020" xr:uid="{614AE596-9CEE-4C04-A4F8-F1E4A2D40128}"/>
    <cellStyle name="Comma 9 2 2 4 2" xfId="13378" xr:uid="{256E4CB4-2C4A-4ADF-84E6-514703E2F055}"/>
    <cellStyle name="Comma 9 2 2 5" xfId="10661" xr:uid="{ED6B2F76-FE79-4E4C-AB78-E4806B91DDB2}"/>
    <cellStyle name="Comma 9 2 3" xfId="3502" xr:uid="{7150A75B-FE68-4E3D-8F32-5B30455AF81F}"/>
    <cellStyle name="Comma 9 2 3 2" xfId="4153" xr:uid="{EDDBC97F-8039-490E-B7DB-F7EEFE252822}"/>
    <cellStyle name="Comma 9 2 3 2 2" xfId="7318" xr:uid="{36B191E0-8B82-4A25-940E-46EF824A8E08}"/>
    <cellStyle name="Comma 9 2 3 2 2 2" xfId="9982" xr:uid="{67735279-10E8-45E6-966F-D96D0D3D2BE7}"/>
    <cellStyle name="Comma 9 2 3 2 2 2 2" xfId="15372" xr:uid="{72C98F3D-20C0-4C72-A11A-64B0F3581265}"/>
    <cellStyle name="Comma 9 2 3 2 2 3" xfId="12619" xr:uid="{3C6816FF-C5BA-4577-9C6A-F6F12BBCD210}"/>
    <cellStyle name="Comma 9 2 3 2 3" xfId="8652" xr:uid="{0E96D29B-9399-4C14-A815-15C60C8EFE0A}"/>
    <cellStyle name="Comma 9 2 3 2 3 2" xfId="14010" xr:uid="{BC1D2DB3-C7F2-4DA3-B941-102F8F7CE6ED}"/>
    <cellStyle name="Comma 9 2 3 2 4" xfId="11288" xr:uid="{1839CE3C-C200-4176-8046-21B86F5ADF7C}"/>
    <cellStyle name="Comma 9 2 3 3" xfId="6708" xr:uid="{C0C5EBC1-10E9-4011-8188-E1D514CE525A}"/>
    <cellStyle name="Comma 9 2 3 3 2" xfId="9371" xr:uid="{68D7DB44-7415-44D4-A112-75B681EA0352}"/>
    <cellStyle name="Comma 9 2 3 3 2 2" xfId="14761" xr:uid="{CD175361-CDB8-4949-8EDF-9D1439B9940F}"/>
    <cellStyle name="Comma 9 2 3 3 3" xfId="12008" xr:uid="{37EB814C-653E-48E3-97EA-1AD58FD6920E}"/>
    <cellStyle name="Comma 9 2 3 4" xfId="8036" xr:uid="{6F05ADD3-B50E-41FB-BB31-6BEED97E614F}"/>
    <cellStyle name="Comma 9 2 3 4 2" xfId="13394" xr:uid="{DC8E976C-3555-49CD-B347-DDD9A21FA1A8}"/>
    <cellStyle name="Comma 9 2 3 5" xfId="10677" xr:uid="{5AC72E19-D702-4BCA-87EC-31510376CDD0}"/>
    <cellStyle name="Comma 9 2 4" xfId="4121" xr:uid="{B319003D-FD35-43D0-A831-9B21E914BB4E}"/>
    <cellStyle name="Comma 9 2 4 2" xfId="7286" xr:uid="{E6847846-9D6D-4C74-9EB8-C8086B91B170}"/>
    <cellStyle name="Comma 9 2 4 2 2" xfId="9950" xr:uid="{1491BA22-A883-45A2-931E-5DA5187786F3}"/>
    <cellStyle name="Comma 9 2 4 2 2 2" xfId="15340" xr:uid="{13B60A91-D12A-4DAD-A73A-E72F820AAC24}"/>
    <cellStyle name="Comma 9 2 4 2 3" xfId="12587" xr:uid="{130737B1-A3B1-4BA0-A4B9-ABFACE6A295B}"/>
    <cellStyle name="Comma 9 2 4 3" xfId="8620" xr:uid="{E72C8889-C32A-4DC6-AE36-1BD594495551}"/>
    <cellStyle name="Comma 9 2 4 3 2" xfId="13978" xr:uid="{EFE6BC29-5B1D-47A8-A411-C905C5CCAC82}"/>
    <cellStyle name="Comma 9 2 4 4" xfId="11256" xr:uid="{CB0A70B8-9F72-492F-99DD-D6B923937843}"/>
    <cellStyle name="Comma 9 2 5" xfId="6676" xr:uid="{1D81D018-2F98-48E8-AC94-04147B0FE6FE}"/>
    <cellStyle name="Comma 9 2 5 2" xfId="9339" xr:uid="{01B6821E-28FA-423A-A5C8-B48962C426E7}"/>
    <cellStyle name="Comma 9 2 5 2 2" xfId="14729" xr:uid="{C83F9EA5-3FD4-4CB7-9131-9309DE18F5AC}"/>
    <cellStyle name="Comma 9 2 5 3" xfId="11976" xr:uid="{C747895A-1DE9-4C3B-9EB1-559783174EB5}"/>
    <cellStyle name="Comma 9 2 6" xfId="8004" xr:uid="{43B68EE9-5A4A-46D9-A775-1570C2260A29}"/>
    <cellStyle name="Comma 9 2 6 2" xfId="13362" xr:uid="{A9B1E6E6-4CE8-496E-B0B4-6491845BA6B9}"/>
    <cellStyle name="Comma 9 2 7" xfId="10645" xr:uid="{5F419483-879A-4523-AC7B-CAD3C5A5796D}"/>
    <cellStyle name="Comma 9 3" xfId="3478" xr:uid="{0CE7C110-A246-4507-B8D6-1DF0596E2387}"/>
    <cellStyle name="Comma 9 3 2" xfId="4129" xr:uid="{20B2F35D-AE5F-4787-9B09-52E90FCA8F90}"/>
    <cellStyle name="Comma 9 3 2 2" xfId="7294" xr:uid="{F8CABD99-3F9F-47F3-9E37-0E06F25320E9}"/>
    <cellStyle name="Comma 9 3 2 2 2" xfId="9958" xr:uid="{06B98EA1-548D-41C7-A1BA-FFE9D0EC8135}"/>
    <cellStyle name="Comma 9 3 2 2 2 2" xfId="15348" xr:uid="{D3F5342D-80AF-4B65-8F7D-F67425EC41CD}"/>
    <cellStyle name="Comma 9 3 2 2 3" xfId="12595" xr:uid="{8C267799-4402-4BD8-9229-156FA113BD43}"/>
    <cellStyle name="Comma 9 3 2 3" xfId="8628" xr:uid="{90C23AE3-2CC8-4A8B-B1B6-1916675BD5B2}"/>
    <cellStyle name="Comma 9 3 2 3 2" xfId="13986" xr:uid="{04ECF280-B7BE-4208-B855-8D94BF4C5E47}"/>
    <cellStyle name="Comma 9 3 2 4" xfId="11264" xr:uid="{D5CAC095-94FA-4DDC-994F-6508ECA60B27}"/>
    <cellStyle name="Comma 9 3 3" xfId="6684" xr:uid="{5C4A5A2C-074E-48C1-99D1-9331B6339449}"/>
    <cellStyle name="Comma 9 3 3 2" xfId="9347" xr:uid="{07BE9429-22A2-4AF9-B214-8D42064D4345}"/>
    <cellStyle name="Comma 9 3 3 2 2" xfId="14737" xr:uid="{6E1840C6-4EDB-4D34-814B-EA0C30BF61D4}"/>
    <cellStyle name="Comma 9 3 3 3" xfId="11984" xr:uid="{DD860099-F17E-41DC-AD1F-E251841B4FE1}"/>
    <cellStyle name="Comma 9 3 4" xfId="8012" xr:uid="{5D7B97BD-6346-4C93-8129-463C43946F7D}"/>
    <cellStyle name="Comma 9 3 4 2" xfId="13370" xr:uid="{23C5E69D-3E57-4F27-B1E2-62BF9AD32B1F}"/>
    <cellStyle name="Comma 9 3 5" xfId="10653" xr:uid="{11E8C108-1EFA-4BEE-BA02-665735D49C2E}"/>
    <cellStyle name="Comma 9 4" xfId="3494" xr:uid="{FF1684B4-119E-4A40-8922-8852AFBE5E60}"/>
    <cellStyle name="Comma 9 4 2" xfId="4145" xr:uid="{B91CC375-A857-4B67-B9D7-3F2923326DCA}"/>
    <cellStyle name="Comma 9 4 2 2" xfId="7310" xr:uid="{0EB88ECB-1798-4563-8421-514DE9781728}"/>
    <cellStyle name="Comma 9 4 2 2 2" xfId="9974" xr:uid="{988CEE40-AAF3-4D93-BA05-4E8021B1BAC0}"/>
    <cellStyle name="Comma 9 4 2 2 2 2" xfId="15364" xr:uid="{F26EFC39-5D1A-4523-931D-7559E2153EC1}"/>
    <cellStyle name="Comma 9 4 2 2 3" xfId="12611" xr:uid="{53219591-6B6D-4E5D-8D81-D616BE15DEB6}"/>
    <cellStyle name="Comma 9 4 2 3" xfId="8644" xr:uid="{1D3594AC-D242-494E-92F5-B061C70E686D}"/>
    <cellStyle name="Comma 9 4 2 3 2" xfId="14002" xr:uid="{4B4AB212-3C1A-4F5F-88E1-0D39A8DB94B7}"/>
    <cellStyle name="Comma 9 4 2 4" xfId="11280" xr:uid="{12BB164C-D118-481D-8AC1-88862F952009}"/>
    <cellStyle name="Comma 9 4 3" xfId="6700" xr:uid="{A9C766FF-415B-4A21-B3A7-C1CE2DBA9DBA}"/>
    <cellStyle name="Comma 9 4 3 2" xfId="9363" xr:uid="{D8686063-199C-47BF-842F-BA088CE658D1}"/>
    <cellStyle name="Comma 9 4 3 2 2" xfId="14753" xr:uid="{55F79E47-0F9A-4A6A-8785-713FF42735D8}"/>
    <cellStyle name="Comma 9 4 3 3" xfId="12000" xr:uid="{BAFAFB47-8FBA-4E3D-A264-7694EC33B186}"/>
    <cellStyle name="Comma 9 4 4" xfId="8028" xr:uid="{7FBF3C30-7A1A-4F11-8E87-2B4AF2C96731}"/>
    <cellStyle name="Comma 9 4 4 2" xfId="13386" xr:uid="{AC47118D-5D64-4BB6-BA4E-FB0A9A6BCBAC}"/>
    <cellStyle name="Comma 9 4 5" xfId="10669" xr:uid="{793C06FD-50A3-45DB-9DA4-7D4BC291E7C7}"/>
    <cellStyle name="Comma 9 5" xfId="3522" xr:uid="{3EF70216-4C8A-4A68-9C8F-4326D008D1C7}"/>
    <cellStyle name="Comma 9 5 2" xfId="4163" xr:uid="{31B24BEE-BDED-4AB8-98E8-D201F8044290}"/>
    <cellStyle name="Comma 9 5 2 2" xfId="7328" xr:uid="{8D3184A8-1079-4A38-86FC-36258B0750AF}"/>
    <cellStyle name="Comma 9 5 2 2 2" xfId="9992" xr:uid="{293141B6-6FB0-4071-9F4A-5D4DFE0E904E}"/>
    <cellStyle name="Comma 9 5 2 2 2 2" xfId="15382" xr:uid="{D7E8FFD0-4EF1-432F-8539-50A83BE0DD92}"/>
    <cellStyle name="Comma 9 5 2 2 3" xfId="12629" xr:uid="{3A219DC5-3C35-4DFB-9F69-EA937D0627BA}"/>
    <cellStyle name="Comma 9 5 2 3" xfId="8662" xr:uid="{E980CE5C-4D8E-4F84-90E7-E88139573F1A}"/>
    <cellStyle name="Comma 9 5 2 3 2" xfId="14020" xr:uid="{9A3C944E-0BE9-4A83-BA77-9CA86AC729D9}"/>
    <cellStyle name="Comma 9 5 2 4" xfId="11298" xr:uid="{8ED1461F-D118-4F07-9E45-A563D46ADEAE}"/>
    <cellStyle name="Comma 9 5 3" xfId="6718" xr:uid="{92FE9570-D8A1-43AB-BD36-2AAA11793EF5}"/>
    <cellStyle name="Comma 9 5 3 2" xfId="9381" xr:uid="{28A71067-0174-4610-B943-855E971B8C2C}"/>
    <cellStyle name="Comma 9 5 3 2 2" xfId="14771" xr:uid="{DA999044-7F93-48E6-83F5-71D59ECF50D1}"/>
    <cellStyle name="Comma 9 5 3 3" xfId="12018" xr:uid="{754E1293-2548-4942-9F2F-21F4F5516577}"/>
    <cellStyle name="Comma 9 5 4" xfId="8046" xr:uid="{C9DA6893-AE74-4920-9935-9D56CE1DD341}"/>
    <cellStyle name="Comma 9 5 4 2" xfId="13404" xr:uid="{73F9A0A8-0AC8-482C-8D4B-56DC5280AC68}"/>
    <cellStyle name="Comma 9 5 5" xfId="10687" xr:uid="{C741BD52-EE9B-493A-BF6B-CBD124FE322B}"/>
    <cellStyle name="Comma 9 6" xfId="4113" xr:uid="{FCBC399F-3D71-4FF1-96EF-854ED2C4672A}"/>
    <cellStyle name="Comma 9 6 2" xfId="7278" xr:uid="{99885338-431E-4A0B-8A19-F65AD062E0DB}"/>
    <cellStyle name="Comma 9 6 2 2" xfId="9942" xr:uid="{EDA6D3A0-716E-4D07-AC45-0F0C30300EDC}"/>
    <cellStyle name="Comma 9 6 2 2 2" xfId="15332" xr:uid="{E4746067-3912-422E-B3C8-76B55C7CF7E9}"/>
    <cellStyle name="Comma 9 6 2 3" xfId="12579" xr:uid="{D4DACDBA-1DD8-4B3E-BBFE-3208B7205D97}"/>
    <cellStyle name="Comma 9 6 3" xfId="8612" xr:uid="{26883D6B-30AF-4D1B-A30A-AB4BBD9BB1F3}"/>
    <cellStyle name="Comma 9 6 3 2" xfId="13970" xr:uid="{5E4C16EB-AEFA-4896-93F9-272BE3DC91A4}"/>
    <cellStyle name="Comma 9 6 4" xfId="11248" xr:uid="{C1A4D0FF-C9A0-470D-A7A7-257CE4957E32}"/>
    <cellStyle name="Comma 9 7" xfId="6667" xr:uid="{AD33EF5E-97BF-4982-9376-F1EF9487105C}"/>
    <cellStyle name="Comma 9 7 2" xfId="9331" xr:uid="{59663584-58D6-4C90-B75A-44C236DF6E11}"/>
    <cellStyle name="Comma 9 7 2 2" xfId="14721" xr:uid="{2A464F9B-1C09-4AE3-A1A9-1ACE0CC3955E}"/>
    <cellStyle name="Comma 9 7 3" xfId="11968" xr:uid="{EFC7CE0A-B549-471F-9065-A372D2A7DF1A}"/>
    <cellStyle name="Comma 9 8" xfId="7993" xr:uid="{BCE9A5F1-E7F9-4B4F-8DB5-36627A27014C}"/>
    <cellStyle name="Comma 9 8 2" xfId="13352" xr:uid="{55C35394-21E1-4449-BE44-28AD452F0075}"/>
    <cellStyle name="Comma 9 9" xfId="10637" xr:uid="{22755770-83BC-4E80-BC92-C080E46E4277}"/>
    <cellStyle name="Comma0 - Type3" xfId="105" xr:uid="{F111C5B7-9FD8-4DB8-B5C5-708A5186E587}"/>
    <cellStyle name="CustomizationCells" xfId="106" xr:uid="{C440C269-4EBF-476A-A23B-D5D068E3A0DF}"/>
    <cellStyle name="CustomizationCells 2" xfId="7900" xr:uid="{2BBAE440-1C8B-4BC4-A3FB-95624DDEAD85}"/>
    <cellStyle name="CustomizationCells 2 2" xfId="13203" xr:uid="{7CF72E3E-1465-4CC8-85FF-328B556DEE28}"/>
    <cellStyle name="CustomizationCells 2 2 2" xfId="16021" xr:uid="{33D5536A-A72C-43DC-A71B-E8EF4735564A}"/>
    <cellStyle name="CustomizationCells 2 3" xfId="15992" xr:uid="{B22200B0-2989-4C51-87A8-A9561D1B6015}"/>
    <cellStyle name="CustomizationCells 3" xfId="13254" xr:uid="{2928AC68-C17E-4C14-9354-69C77FAE0B81}"/>
    <cellStyle name="CustomizationCells 3 2" xfId="16067" xr:uid="{5691F5A6-44C4-43AD-AF54-4A16C974069E}"/>
    <cellStyle name="CustomizationCells 4" xfId="15978" xr:uid="{85BC7A78-4DE9-401E-ABB8-B31C07E09250}"/>
    <cellStyle name="CustomizationCells 4 2" xfId="16154" xr:uid="{3FB4E2E7-BCF1-414A-B5E5-B9D763B63BC7}"/>
    <cellStyle name="CustomizationCells 5" xfId="15968" xr:uid="{120DC5D3-9EBC-4B0F-91C5-7518CF343564}"/>
    <cellStyle name="CustomizationCells 5 2" xfId="16144" xr:uid="{D356C83E-365E-41C7-8864-9B2B46168121}"/>
    <cellStyle name="Euro" xfId="107" xr:uid="{4A3A151B-788F-4923-A97D-EE76025D7E26}"/>
    <cellStyle name="Euro 10" xfId="108" xr:uid="{21B07BBF-D837-42B3-8B10-8960AA805935}"/>
    <cellStyle name="Euro 10 2" xfId="109" xr:uid="{E712A7E0-C747-4F93-AC1F-7CA5D5799E64}"/>
    <cellStyle name="Euro 10 2 2" xfId="2120" xr:uid="{7CA549D9-85A9-4B94-84D7-27359F062301}"/>
    <cellStyle name="Euro 10 3" xfId="110" xr:uid="{7DDC2C76-1A9E-41FC-85AD-196D70E36BD3}"/>
    <cellStyle name="Euro 10 3 2" xfId="111" xr:uid="{984E8E1C-9909-4542-B1D6-93DCF9F3FAEF}"/>
    <cellStyle name="Euro 10 3 3" xfId="112" xr:uid="{A0DB65E0-CB9C-4A35-A858-E38ADFCF485E}"/>
    <cellStyle name="Euro 10 3 3 2" xfId="2122" xr:uid="{24D48348-A979-46A8-B869-CB54B1EE8AD5}"/>
    <cellStyle name="Euro 10 3 4" xfId="2121" xr:uid="{ADCF238F-36F6-44DE-9720-7F1E5866B817}"/>
    <cellStyle name="Euro 10 4" xfId="113" xr:uid="{DF64CF28-5134-4429-BA96-E86369139D0A}"/>
    <cellStyle name="Euro 10 4 2" xfId="114" xr:uid="{3AB46DE2-BAF4-4244-B5C0-2ECFE6869B21}"/>
    <cellStyle name="Euro 10 4 2 2" xfId="2124" xr:uid="{E7306F02-A050-45FB-B21C-975701EF9F03}"/>
    <cellStyle name="Euro 10 4 3" xfId="2123" xr:uid="{0D0FDAB1-F444-441C-B9D0-304C42AEB71D}"/>
    <cellStyle name="Euro 10 5" xfId="115" xr:uid="{3ABF9D6A-B260-4D7F-B569-74625FC8B714}"/>
    <cellStyle name="Euro 11" xfId="116" xr:uid="{B252E536-4A63-49A7-AD73-2E1D5B977AC3}"/>
    <cellStyle name="Euro 11 2" xfId="117" xr:uid="{1FC6D300-9E14-45EE-86F2-DFA7206942DF}"/>
    <cellStyle name="Euro 11 2 2" xfId="2125" xr:uid="{AB911808-AF51-490B-847B-2476D862E07D}"/>
    <cellStyle name="Euro 11 3" xfId="118" xr:uid="{BD8D26BE-9BE3-41FB-999C-00401F839FD1}"/>
    <cellStyle name="Euro 11 3 2" xfId="119" xr:uid="{EBDB8C68-D4BB-40B4-AC6F-55BE5361ED1D}"/>
    <cellStyle name="Euro 11 3 3" xfId="120" xr:uid="{E8368CFD-08CA-4B2E-B037-AEF1251BFC41}"/>
    <cellStyle name="Euro 11 3 3 2" xfId="2127" xr:uid="{75BCFB08-1815-463B-920D-E7A763565457}"/>
    <cellStyle name="Euro 11 3 4" xfId="2126" xr:uid="{1060D817-041F-424E-B416-DC1A072D85D9}"/>
    <cellStyle name="Euro 11 4" xfId="121" xr:uid="{67794473-673B-4155-BC6D-87BA218F9C5C}"/>
    <cellStyle name="Euro 11 4 2" xfId="122" xr:uid="{C5FF1EC6-386F-4F85-AED7-CB183DCCAD1A}"/>
    <cellStyle name="Euro 11 4 2 2" xfId="2129" xr:uid="{F640B4F3-5238-4712-84AE-60657E33CA95}"/>
    <cellStyle name="Euro 11 4 3" xfId="2128" xr:uid="{84F303ED-2EC8-4AEF-8DC5-B2137E971165}"/>
    <cellStyle name="Euro 11 5" xfId="123" xr:uid="{50603C45-E234-48A3-8529-1885F3268C86}"/>
    <cellStyle name="Euro 12" xfId="124" xr:uid="{3C2DBFE6-9815-419E-98F7-AD286C1B6180}"/>
    <cellStyle name="Euro 12 2" xfId="125" xr:uid="{8948BFFA-5C95-4474-B87B-99689D267226}"/>
    <cellStyle name="Euro 12 2 2" xfId="2130" xr:uid="{BE33BEBE-F1A6-403D-9FEA-F49DC9726B9E}"/>
    <cellStyle name="Euro 12 3" xfId="126" xr:uid="{BA6A384E-4C06-4018-83FA-2C33D7AD4541}"/>
    <cellStyle name="Euro 12 3 2" xfId="127" xr:uid="{25DA80F2-FDC8-4B81-80CC-A6A83B92293F}"/>
    <cellStyle name="Euro 12 3 3" xfId="128" xr:uid="{B269579D-7FA1-430B-8F48-2121B18F1F57}"/>
    <cellStyle name="Euro 12 3 3 2" xfId="2132" xr:uid="{1071A7CB-0436-4CAB-94B6-D06939A6A829}"/>
    <cellStyle name="Euro 12 3 4" xfId="2131" xr:uid="{30877F38-ED85-46B8-BDE7-88D59D09BF7E}"/>
    <cellStyle name="Euro 12 4" xfId="129" xr:uid="{594CCF7A-8F29-4041-9E23-B2FE2FF9AD67}"/>
    <cellStyle name="Euro 12 4 2" xfId="130" xr:uid="{97F8B8FF-E614-47FC-AB8E-B0F44BEC97CB}"/>
    <cellStyle name="Euro 12 4 2 2" xfId="2134" xr:uid="{170DD288-1795-4856-BC15-B70E2B8CD422}"/>
    <cellStyle name="Euro 12 4 3" xfId="2133" xr:uid="{010D4C10-03E2-46D4-82D8-94A832C8874C}"/>
    <cellStyle name="Euro 12 5" xfId="131" xr:uid="{2D60EA1D-802F-4324-AFC1-965842E61D36}"/>
    <cellStyle name="Euro 13" xfId="132" xr:uid="{86DE8CC0-A6B5-45B3-A435-39815B76DCCA}"/>
    <cellStyle name="Euro 13 2" xfId="133" xr:uid="{01C3217F-72EB-4CA8-A71C-30160511BA31}"/>
    <cellStyle name="Euro 13 2 2" xfId="2135" xr:uid="{91B64848-EDD7-46FE-956A-D134E66A73CC}"/>
    <cellStyle name="Euro 13 3" xfId="134" xr:uid="{311B003B-12A9-4CA2-B14B-01FA418309DC}"/>
    <cellStyle name="Euro 13 3 2" xfId="135" xr:uid="{9C185EBD-93AC-4988-8BA6-F358E89A5131}"/>
    <cellStyle name="Euro 13 3 3" xfId="136" xr:uid="{B5958B3C-3FAB-481A-BBA0-270E0F7BAC74}"/>
    <cellStyle name="Euro 13 3 3 2" xfId="2137" xr:uid="{E4D59145-C11E-4D80-B736-EF9E1C59D5A9}"/>
    <cellStyle name="Euro 13 3 4" xfId="2136" xr:uid="{F5E72BAF-CC5E-425A-A0C8-D635E9A21F97}"/>
    <cellStyle name="Euro 13 4" xfId="137" xr:uid="{909D370E-CE42-478D-A8AE-9C81E5D1B85D}"/>
    <cellStyle name="Euro 13 4 2" xfId="138" xr:uid="{FCCA72B9-CB35-439E-81C6-2FFA63985C6F}"/>
    <cellStyle name="Euro 13 4 2 2" xfId="2139" xr:uid="{86AED731-DF6B-466E-B3FF-2B17F57E2D0E}"/>
    <cellStyle name="Euro 13 4 3" xfId="2138" xr:uid="{76447B52-0645-4DE6-8ABD-8F8A1CAEF729}"/>
    <cellStyle name="Euro 13 5" xfId="139" xr:uid="{A7938730-87CF-4D2B-8286-C7B4CD0A1273}"/>
    <cellStyle name="Euro 14" xfId="140" xr:uid="{20876410-6B2A-4AF5-84C0-EDA671F65A26}"/>
    <cellStyle name="Euro 14 2" xfId="141" xr:uid="{9651E3B8-9DCF-4F33-94F9-08534FE52F6D}"/>
    <cellStyle name="Euro 14 2 2" xfId="2140" xr:uid="{9C4E5FB3-F359-4535-A77C-65C211A3CBF6}"/>
    <cellStyle name="Euro 14 3" xfId="142" xr:uid="{9EE72805-2B5E-4421-B7DD-0F1BE9261B32}"/>
    <cellStyle name="Euro 14 3 2" xfId="143" xr:uid="{C076405E-AB59-4490-9C65-6D38DD27CD0C}"/>
    <cellStyle name="Euro 14 3 3" xfId="144" xr:uid="{7549E462-FC84-4B06-8FFD-FF9DD3268CD2}"/>
    <cellStyle name="Euro 14 3 3 2" xfId="2142" xr:uid="{C78D04E2-413E-45F0-B730-E6295E1EC4F1}"/>
    <cellStyle name="Euro 14 3 4" xfId="2141" xr:uid="{0BB42114-30CA-44CC-8057-63BA17147380}"/>
    <cellStyle name="Euro 14 4" xfId="145" xr:uid="{BD099C7F-17AF-4E84-9F03-A11F34DE7CA9}"/>
    <cellStyle name="Euro 14 4 2" xfId="146" xr:uid="{917F8DCE-DA56-4EE4-9E0E-684224536F17}"/>
    <cellStyle name="Euro 14 4 2 2" xfId="2144" xr:uid="{87C09C44-8D37-4FF9-908B-35D8C15EE560}"/>
    <cellStyle name="Euro 14 4 3" xfId="2143" xr:uid="{5C78432E-10A8-4FAE-BF83-A265BDED3329}"/>
    <cellStyle name="Euro 14 5" xfId="147" xr:uid="{16FCC7B3-FFD5-4893-9318-2CA56C403D64}"/>
    <cellStyle name="Euro 15" xfId="148" xr:uid="{6D4ED20E-319F-444B-BE1E-AC3A88CCA65F}"/>
    <cellStyle name="Euro 15 2" xfId="149" xr:uid="{3BCD1144-D3E3-44FE-A2EB-28D46D74D178}"/>
    <cellStyle name="Euro 15 2 2" xfId="2145" xr:uid="{4105B47D-A179-40D7-A131-FD21C0B31740}"/>
    <cellStyle name="Euro 15 3" xfId="150" xr:uid="{DE510D3E-2FC3-4EF5-81B3-FBB0F3E7732C}"/>
    <cellStyle name="Euro 15 3 2" xfId="151" xr:uid="{90291028-A480-4CA3-89DF-89AD35499C26}"/>
    <cellStyle name="Euro 15 3 3" xfId="152" xr:uid="{3C0D231C-AA2C-4D76-9A8B-9B7A2A2926CD}"/>
    <cellStyle name="Euro 15 3 3 2" xfId="2147" xr:uid="{801832D8-1AFC-4189-BB06-01F24F2960F0}"/>
    <cellStyle name="Euro 15 3 4" xfId="2146" xr:uid="{7C0FBB25-E67D-42A7-A431-7629A91B0B4A}"/>
    <cellStyle name="Euro 15 4" xfId="153" xr:uid="{3BFBFEE5-379B-4A97-A6C2-A7B5CF4506C7}"/>
    <cellStyle name="Euro 15 4 2" xfId="154" xr:uid="{68F232D2-9E11-4636-9D04-3CE760745FCB}"/>
    <cellStyle name="Euro 15 4 2 2" xfId="2149" xr:uid="{CE73EBB8-64F6-488C-B29F-749D47BD3F74}"/>
    <cellStyle name="Euro 15 4 3" xfId="2148" xr:uid="{2A745A91-451A-4AB1-8F3C-30AFC173643C}"/>
    <cellStyle name="Euro 15 5" xfId="155" xr:uid="{DEB29EB5-D779-45D3-937B-CCACE9E36D9E}"/>
    <cellStyle name="Euro 16" xfId="156" xr:uid="{B7B78256-0901-4606-A99B-091BBE567B20}"/>
    <cellStyle name="Euro 16 2" xfId="157" xr:uid="{67EDFA83-EAC6-4AA4-BEE2-C2DC52D2B942}"/>
    <cellStyle name="Euro 16 2 2" xfId="2150" xr:uid="{E899AD17-D8C9-47BE-BFCE-B6FD92906045}"/>
    <cellStyle name="Euro 16 3" xfId="158" xr:uid="{0A9FEDFE-6122-4E1F-9340-068A72B7737E}"/>
    <cellStyle name="Euro 16 3 2" xfId="159" xr:uid="{AF37C34E-7915-4F07-AF3F-511AB87EA427}"/>
    <cellStyle name="Euro 16 3 3" xfId="160" xr:uid="{57434A20-4598-4A72-8606-0ADDCBCC3FD2}"/>
    <cellStyle name="Euro 16 3 3 2" xfId="2152" xr:uid="{6297A91F-87E2-4005-9B48-CF3F5DE4DD99}"/>
    <cellStyle name="Euro 16 3 4" xfId="2151" xr:uid="{5F2FB8D7-744F-44A8-A438-728606CD40CF}"/>
    <cellStyle name="Euro 16 4" xfId="161" xr:uid="{A8145A3D-8DC3-4105-9E9E-8B6C5BBE352F}"/>
    <cellStyle name="Euro 16 4 2" xfId="162" xr:uid="{D6A7184C-E322-4D0F-871C-E3F8FA5C5E72}"/>
    <cellStyle name="Euro 16 4 2 2" xfId="2154" xr:uid="{72A5758A-887D-4FF3-9DB4-2DED46C6F07C}"/>
    <cellStyle name="Euro 16 4 3" xfId="2153" xr:uid="{D2F4E8F3-1646-4693-BD6D-22E1807A35A6}"/>
    <cellStyle name="Euro 16 5" xfId="163" xr:uid="{FC30348D-9F1A-4C92-9415-1F3086D28072}"/>
    <cellStyle name="Euro 17" xfId="164" xr:uid="{64DAFF10-F198-4FBE-9A85-FE1EC012F29D}"/>
    <cellStyle name="Euro 17 2" xfId="165" xr:uid="{FA09DCF6-C161-4232-9378-9275F518A904}"/>
    <cellStyle name="Euro 17 2 2" xfId="2155" xr:uid="{0A9FAF75-6F7C-4EA3-865B-70EED58C4EAA}"/>
    <cellStyle name="Euro 17 3" xfId="166" xr:uid="{48B703B6-C37E-4A5F-A79F-34996D3555ED}"/>
    <cellStyle name="Euro 17 3 2" xfId="167" xr:uid="{153F801D-96C4-4B79-8323-7AE641E91F4F}"/>
    <cellStyle name="Euro 17 3 3" xfId="168" xr:uid="{C96C1BDB-FEF6-4C5D-8DB9-4F5AE2A7BB6F}"/>
    <cellStyle name="Euro 17 3 3 2" xfId="2157" xr:uid="{5EEB2A63-398F-4522-8438-FBAE942B5F45}"/>
    <cellStyle name="Euro 17 3 4" xfId="2156" xr:uid="{85831B6D-39B3-4A4A-BE73-C8AAF0E0908D}"/>
    <cellStyle name="Euro 17 4" xfId="169" xr:uid="{524D9856-65F1-4000-B967-7166211673D8}"/>
    <cellStyle name="Euro 17 4 2" xfId="170" xr:uid="{FAF93DFA-16C3-478E-8891-724E0273FB28}"/>
    <cellStyle name="Euro 17 4 2 2" xfId="2159" xr:uid="{4E11A074-5856-44F2-82EA-F9537C9F7A34}"/>
    <cellStyle name="Euro 17 4 3" xfId="2158" xr:uid="{B735EC9A-2EB2-4F35-843B-CFC47D26C4B9}"/>
    <cellStyle name="Euro 17 5" xfId="171" xr:uid="{95DCD185-C3AC-4CC9-917F-09AC4EEFB482}"/>
    <cellStyle name="Euro 18" xfId="172" xr:uid="{D9626441-1476-4ABA-B9A0-AE9FD1187D12}"/>
    <cellStyle name="Euro 18 2" xfId="173" xr:uid="{6705C7B0-B72E-4152-8DC6-DE78FCCFB206}"/>
    <cellStyle name="Euro 18 2 2" xfId="2160" xr:uid="{34059948-8DFD-42E1-9A06-30FF2FBAF75C}"/>
    <cellStyle name="Euro 18 3" xfId="174" xr:uid="{7BF677DE-BE14-49BF-B1B5-DE38309CC2C2}"/>
    <cellStyle name="Euro 18 3 2" xfId="175" xr:uid="{B1B7BB9C-0507-4892-AB67-30F64ADAEC6B}"/>
    <cellStyle name="Euro 18 3 3" xfId="176" xr:uid="{729FB05D-4E25-4B67-A6F2-4AD9C8EC3A55}"/>
    <cellStyle name="Euro 18 3 3 2" xfId="2162" xr:uid="{8FA1B9BB-2C3F-46E0-9EC6-4023042FF5E3}"/>
    <cellStyle name="Euro 18 3 4" xfId="2161" xr:uid="{8EB09F40-D46F-4825-B3AC-65AAE3C42B39}"/>
    <cellStyle name="Euro 18 4" xfId="177" xr:uid="{E35BA845-94EF-4DBE-A443-7104DB7701AA}"/>
    <cellStyle name="Euro 18 4 2" xfId="178" xr:uid="{77803835-D6CB-40D8-9301-00A83C481944}"/>
    <cellStyle name="Euro 18 4 2 2" xfId="2164" xr:uid="{F9317957-4817-4B54-BB13-B5113944C421}"/>
    <cellStyle name="Euro 18 4 3" xfId="2163" xr:uid="{92ABDA8A-9498-41C7-B982-5B19F6ED5AC9}"/>
    <cellStyle name="Euro 18 5" xfId="179" xr:uid="{9AE07B73-D6DC-4932-B9D7-63D32431EC22}"/>
    <cellStyle name="Euro 19" xfId="180" xr:uid="{06C9B19F-24DF-4983-BF58-BBCBC665DCB0}"/>
    <cellStyle name="Euro 19 2" xfId="181" xr:uid="{9982FC32-E279-46BA-95A8-64B7B1FF0EF2}"/>
    <cellStyle name="Euro 19 2 2" xfId="2165" xr:uid="{079D16F2-F697-4699-A7DF-2C00050F94A7}"/>
    <cellStyle name="Euro 19 3" xfId="182" xr:uid="{8A14EAAF-317D-4C06-8C14-F278596F22E1}"/>
    <cellStyle name="Euro 19 3 2" xfId="183" xr:uid="{ABD9BC1B-72A8-47EB-9BE2-9849D3CB22F6}"/>
    <cellStyle name="Euro 19 3 3" xfId="184" xr:uid="{BDB5CB9F-F031-4972-9800-E9E6F2BBDA43}"/>
    <cellStyle name="Euro 19 3 3 2" xfId="2167" xr:uid="{2AA75A6E-B74F-4FAC-8C69-05DB3383865B}"/>
    <cellStyle name="Euro 19 3 4" xfId="2166" xr:uid="{78BF5DFD-A1EA-462F-985F-160FE6ED89F5}"/>
    <cellStyle name="Euro 19 4" xfId="185" xr:uid="{66ABD0D3-09C5-4E6E-85F9-641230ECBE97}"/>
    <cellStyle name="Euro 19 4 2" xfId="186" xr:uid="{D7E21148-2C33-496A-B0BE-AD62CA80572A}"/>
    <cellStyle name="Euro 19 4 2 2" xfId="2169" xr:uid="{60885151-1FAA-4713-9BB8-7A248968B7A6}"/>
    <cellStyle name="Euro 19 4 3" xfId="2168" xr:uid="{F658E94A-4C7E-47EA-8ECC-7DE29C0660B2}"/>
    <cellStyle name="Euro 19 5" xfId="187" xr:uid="{5076BB88-1CF6-4130-B1C5-A7125B106BA8}"/>
    <cellStyle name="Euro 2" xfId="188" xr:uid="{F57860F1-1683-4827-B74B-1ACC06E018F5}"/>
    <cellStyle name="Euro 2 2" xfId="189" xr:uid="{64F36DE5-B4B9-42E5-B1E7-411C88218149}"/>
    <cellStyle name="Euro 2 2 2" xfId="2170" xr:uid="{25BDD35D-D05D-4F70-A45F-2E9C83D20CBE}"/>
    <cellStyle name="Euro 2 3" xfId="190" xr:uid="{AC6E8459-375F-4E1B-A3A0-F339327E7A3B}"/>
    <cellStyle name="Euro 2 3 2" xfId="191" xr:uid="{0F347287-CEE7-4BE7-8F8A-BE679FC53835}"/>
    <cellStyle name="Euro 2 3 3" xfId="192" xr:uid="{738D74D7-56D3-41B4-93A4-63F3C9969C1A}"/>
    <cellStyle name="Euro 2 3 3 2" xfId="2172" xr:uid="{A44403A4-1C45-4803-9634-FD69B4194093}"/>
    <cellStyle name="Euro 2 3 4" xfId="2171" xr:uid="{3CD7E08F-FEF2-4BFA-990C-F77C320BBBB8}"/>
    <cellStyle name="Euro 2 4" xfId="193" xr:uid="{83891419-0F6A-492A-83A0-F4C67C8030C7}"/>
    <cellStyle name="Euro 2 4 2" xfId="194" xr:uid="{5E7F533B-C4F4-451B-B3BC-F52001CB7493}"/>
    <cellStyle name="Euro 2 4 2 2" xfId="2174" xr:uid="{111C18A2-61E0-44B2-862B-2244C6CDFE97}"/>
    <cellStyle name="Euro 2 4 3" xfId="2173" xr:uid="{978FED90-3050-4DEE-AE32-808A63605AF2}"/>
    <cellStyle name="Euro 2 5" xfId="195" xr:uid="{A5F45142-8A73-424D-8323-B9B3422BE64C}"/>
    <cellStyle name="Euro 20" xfId="196" xr:uid="{557B1E4B-36B9-4506-90A0-581B4063D976}"/>
    <cellStyle name="Euro 20 2" xfId="197" xr:uid="{623E148F-0424-4F33-A88D-8D3748CA15D2}"/>
    <cellStyle name="Euro 20 2 2" xfId="2175" xr:uid="{C2A1DA1D-7C66-4D64-9178-2CB504976CE7}"/>
    <cellStyle name="Euro 20 3" xfId="198" xr:uid="{16BE7581-7519-4B88-8E1D-BEDABD31C1B7}"/>
    <cellStyle name="Euro 20 3 2" xfId="199" xr:uid="{C25C4E7E-5D6E-452C-9673-BED5E8C78625}"/>
    <cellStyle name="Euro 20 3 3" xfId="200" xr:uid="{53E0D725-DBFB-4A71-A3BB-927899741967}"/>
    <cellStyle name="Euro 20 3 3 2" xfId="2177" xr:uid="{7D6ABC0B-C947-4D6F-825B-E79AE57B2A95}"/>
    <cellStyle name="Euro 20 3 4" xfId="2176" xr:uid="{C2B2754B-40AA-4470-8567-6CB21638F985}"/>
    <cellStyle name="Euro 20 4" xfId="201" xr:uid="{D6C845C5-E821-4C6D-9809-066C8032A40F}"/>
    <cellStyle name="Euro 20 4 2" xfId="202" xr:uid="{25D26CE0-C93C-4FDB-90C8-73FF95F4ECED}"/>
    <cellStyle name="Euro 20 4 2 2" xfId="2179" xr:uid="{2AF8965C-A8FC-453B-AC36-DE9D73CC2CE1}"/>
    <cellStyle name="Euro 20 4 3" xfId="2178" xr:uid="{28970CAB-CF2D-4E2B-87E1-24F841824951}"/>
    <cellStyle name="Euro 20 5" xfId="203" xr:uid="{2D055133-5558-4B24-87B3-507EF3F3CFD5}"/>
    <cellStyle name="Euro 21" xfId="204" xr:uid="{2ECABDC1-4C56-41DB-9140-17434E9AF6B4}"/>
    <cellStyle name="Euro 21 2" xfId="205" xr:uid="{6ABD0943-44DE-4940-87AB-441F35C5C7A6}"/>
    <cellStyle name="Euro 21 2 2" xfId="2180" xr:uid="{F4DB0EE4-21A5-4704-8872-8BFC52815F9B}"/>
    <cellStyle name="Euro 21 3" xfId="206" xr:uid="{33E81EC2-CE86-484A-A1B1-BC650539AE10}"/>
    <cellStyle name="Euro 21 3 2" xfId="207" xr:uid="{BA9817F7-3E84-4BC2-BBFD-56ABA18419A6}"/>
    <cellStyle name="Euro 21 3 3" xfId="208" xr:uid="{59561985-5DC4-4620-9908-806F28E09DD6}"/>
    <cellStyle name="Euro 21 3 3 2" xfId="2182" xr:uid="{A5638E37-8515-4891-9FCC-9ED66FDCA7BC}"/>
    <cellStyle name="Euro 21 3 4" xfId="2181" xr:uid="{BA53A04F-4EEF-4FE6-B851-488B648D2BDD}"/>
    <cellStyle name="Euro 21 4" xfId="209" xr:uid="{8B540FEB-70B4-48FA-B48A-514B18B5D83B}"/>
    <cellStyle name="Euro 21 4 2" xfId="210" xr:uid="{487E91BC-965D-4E03-8AE5-9BF393E1CB9A}"/>
    <cellStyle name="Euro 21 4 2 2" xfId="2184" xr:uid="{52F5EA9E-DEB0-47CA-BE4F-0CD9A0AAD1B5}"/>
    <cellStyle name="Euro 21 4 3" xfId="2183" xr:uid="{A64F834E-7D8A-4EE5-BC9D-A50A90818D93}"/>
    <cellStyle name="Euro 21 5" xfId="211" xr:uid="{CE2A84A8-CEB1-440C-B4A6-2D9714B97564}"/>
    <cellStyle name="Euro 22" xfId="212" xr:uid="{C0FE19FF-58FC-419A-914E-60299FE3324E}"/>
    <cellStyle name="Euro 22 2" xfId="213" xr:uid="{A4E1C2FD-3062-4B85-8E3D-74B4AA54B5A2}"/>
    <cellStyle name="Euro 22 2 2" xfId="2185" xr:uid="{ED27A5E5-77A9-4A65-BC6B-476AC52A4FA5}"/>
    <cellStyle name="Euro 22 3" xfId="214" xr:uid="{8FF7F09B-7859-4513-BA80-EA97AAF09BB2}"/>
    <cellStyle name="Euro 22 3 2" xfId="215" xr:uid="{544F4E7B-F62E-4A21-A4BC-AC2AA14298AB}"/>
    <cellStyle name="Euro 22 3 3" xfId="216" xr:uid="{C8B25C05-6918-4EA1-B02F-D59FF3413876}"/>
    <cellStyle name="Euro 22 3 3 2" xfId="2187" xr:uid="{844D7E3C-BA8B-449B-B027-5A653E0DDB31}"/>
    <cellStyle name="Euro 22 3 4" xfId="2186" xr:uid="{81169018-862E-4EDA-B9BA-2879651047AD}"/>
    <cellStyle name="Euro 22 4" xfId="217" xr:uid="{9FBE0468-E9DE-48DA-8449-531407B78484}"/>
    <cellStyle name="Euro 22 4 2" xfId="218" xr:uid="{D5EF200A-D0AF-499F-A145-B924F6AC56E6}"/>
    <cellStyle name="Euro 22 4 2 2" xfId="2189" xr:uid="{FF6583AC-6A0D-44D8-908C-716933456C71}"/>
    <cellStyle name="Euro 22 4 3" xfId="2188" xr:uid="{D52C739C-83EA-4B4E-A32C-8F1B7610F4E6}"/>
    <cellStyle name="Euro 22 5" xfId="219" xr:uid="{ECF4E60C-6E0C-4574-8A92-B60413308A96}"/>
    <cellStyle name="Euro 23" xfId="220" xr:uid="{75635BA3-B13E-46AF-A97F-FF236E1C9FA2}"/>
    <cellStyle name="Euro 23 2" xfId="221" xr:uid="{0D9273B3-FB9A-4BE7-B1B2-449488F637EC}"/>
    <cellStyle name="Euro 23 2 2" xfId="2190" xr:uid="{A5F5C7D5-334D-4D61-BA75-852DB1987472}"/>
    <cellStyle name="Euro 23 3" xfId="222" xr:uid="{C4C9EB9F-014C-473F-A921-0A46C6DAE375}"/>
    <cellStyle name="Euro 23 3 2" xfId="223" xr:uid="{25303A0D-7E7F-441A-B6C6-468E42E9A007}"/>
    <cellStyle name="Euro 23 3 3" xfId="224" xr:uid="{B5A8CE59-E0D0-482F-8DDF-0C7EF29EB137}"/>
    <cellStyle name="Euro 23 3 3 2" xfId="2192" xr:uid="{65DDE3BB-3893-454F-ABB9-F96050717827}"/>
    <cellStyle name="Euro 23 3 4" xfId="2191" xr:uid="{55F06A96-A7C0-439E-9BD0-F6268AC08C1D}"/>
    <cellStyle name="Euro 23 4" xfId="225" xr:uid="{476ADC5C-2912-4DE7-8C64-5342A5EA55AC}"/>
    <cellStyle name="Euro 23 4 2" xfId="226" xr:uid="{AFB4F9BB-1236-48E2-9394-9AAB7549C072}"/>
    <cellStyle name="Euro 23 4 2 2" xfId="2194" xr:uid="{DA9B7D72-ECD8-48E2-9DFE-CD0436B3A937}"/>
    <cellStyle name="Euro 23 4 3" xfId="2193" xr:uid="{959CA451-8638-4F05-B4C0-BB529636EDEE}"/>
    <cellStyle name="Euro 23 5" xfId="227" xr:uid="{ADD3B02B-79F1-47F4-9B88-1DD5BD74C13C}"/>
    <cellStyle name="Euro 24" xfId="228" xr:uid="{1832CDCA-BB57-4213-813C-BC16A93B9C47}"/>
    <cellStyle name="Euro 24 2" xfId="229" xr:uid="{54ED86EF-C19A-4F2C-AF28-55B806ECA010}"/>
    <cellStyle name="Euro 24 2 2" xfId="2195" xr:uid="{E9F605E7-0F39-41E6-B3FF-3BD26A146BEE}"/>
    <cellStyle name="Euro 24 3" xfId="230" xr:uid="{67F36A43-1E96-42A1-BC20-6950EC5752D2}"/>
    <cellStyle name="Euro 24 3 2" xfId="231" xr:uid="{43445BE2-2956-409C-A3FD-3095D2164523}"/>
    <cellStyle name="Euro 24 3 3" xfId="232" xr:uid="{E283EC93-306C-4008-A8A3-E05C8C5F729E}"/>
    <cellStyle name="Euro 24 3 3 2" xfId="2197" xr:uid="{EA4EB0C6-15E0-4F26-A258-948A4FBF89F0}"/>
    <cellStyle name="Euro 24 3 4" xfId="2196" xr:uid="{E423E15C-7F8B-4991-A492-6268E58D18F5}"/>
    <cellStyle name="Euro 24 4" xfId="233" xr:uid="{0E97DA51-5275-4499-A712-FC790F41D5AC}"/>
    <cellStyle name="Euro 24 4 2" xfId="234" xr:uid="{F9FA5BE9-A01F-4801-9978-1408598DBD56}"/>
    <cellStyle name="Euro 24 4 2 2" xfId="2199" xr:uid="{A6F04FC6-BB2D-4FBF-8496-24DADF64A170}"/>
    <cellStyle name="Euro 24 4 3" xfId="2198" xr:uid="{9F830A44-80AC-4B29-AFE4-7B0C578918E5}"/>
    <cellStyle name="Euro 24 5" xfId="235" xr:uid="{2EC06C0C-1344-4AD3-AF02-F93B56F1D4C3}"/>
    <cellStyle name="Euro 25" xfId="236" xr:uid="{7CE2B7D3-0808-4953-BD3D-EA4751B0A9C6}"/>
    <cellStyle name="Euro 25 2" xfId="237" xr:uid="{59F0C124-2E30-455F-B2E1-1751B2E90382}"/>
    <cellStyle name="Euro 25 2 2" xfId="2200" xr:uid="{25B7BDA9-2184-4D69-952C-7E91E2B6A3AE}"/>
    <cellStyle name="Euro 25 3" xfId="238" xr:uid="{08EAE052-EC69-4C54-971B-038BBC1116D8}"/>
    <cellStyle name="Euro 25 3 2" xfId="239" xr:uid="{53DEBBF7-7D6E-47FF-B4FB-0943429D443B}"/>
    <cellStyle name="Euro 25 3 3" xfId="240" xr:uid="{11B1C5FE-935F-4D4D-8DD1-439CBE59E338}"/>
    <cellStyle name="Euro 25 3 3 2" xfId="2202" xr:uid="{FBE1B15D-DBF7-4B90-8B7A-741291A52170}"/>
    <cellStyle name="Euro 25 3 4" xfId="2201" xr:uid="{007B84B4-A9EF-4588-9017-2277E4A6BF20}"/>
    <cellStyle name="Euro 25 4" xfId="241" xr:uid="{0FFBBB8C-52EF-4175-B4C3-5EC46B8EDCB4}"/>
    <cellStyle name="Euro 25 4 2" xfId="242" xr:uid="{D1A8E09A-9D21-49AB-8716-CD8B8918B8F3}"/>
    <cellStyle name="Euro 25 4 2 2" xfId="2204" xr:uid="{81BC7733-9660-42E7-BCD7-739085269A36}"/>
    <cellStyle name="Euro 25 4 3" xfId="2203" xr:uid="{E34FEDCF-E540-4C9A-BADE-4F7CA2B63BF9}"/>
    <cellStyle name="Euro 25 5" xfId="243" xr:uid="{94558035-A557-4014-B30F-CE2B5F8ED9C7}"/>
    <cellStyle name="Euro 26" xfId="244" xr:uid="{82C00F52-AEB6-41A7-A695-B6CD47076D2E}"/>
    <cellStyle name="Euro 26 2" xfId="245" xr:uid="{843E1FA2-CA5D-45DA-9A35-418CD28FBA7E}"/>
    <cellStyle name="Euro 26 2 2" xfId="2205" xr:uid="{B21A3ECF-A659-4D0E-993B-A05DE536CDA8}"/>
    <cellStyle name="Euro 26 3" xfId="246" xr:uid="{3ECAEF25-C345-4099-9614-6FC239503C28}"/>
    <cellStyle name="Euro 26 3 2" xfId="247" xr:uid="{F5632A9A-C0F6-492C-A0A0-48ABEDDF9E16}"/>
    <cellStyle name="Euro 26 3 3" xfId="248" xr:uid="{67B3889C-95A6-4E34-A638-67A94430E63F}"/>
    <cellStyle name="Euro 26 3 3 2" xfId="2207" xr:uid="{75AC1783-55BE-4185-969B-CBAD4C3230AF}"/>
    <cellStyle name="Euro 26 3 4" xfId="2206" xr:uid="{57C2A0F1-B882-49B5-8163-5885975A8C50}"/>
    <cellStyle name="Euro 26 4" xfId="249" xr:uid="{B6ADC6E0-7739-4DA4-9021-921DB569ED96}"/>
    <cellStyle name="Euro 26 4 2" xfId="250" xr:uid="{9F1FF780-E8EE-4D3F-B63E-5B1E267A0B27}"/>
    <cellStyle name="Euro 26 4 2 2" xfId="2209" xr:uid="{C8C72105-1C98-4AB0-9C16-18F70AE4B0F2}"/>
    <cellStyle name="Euro 26 4 3" xfId="2208" xr:uid="{6E939059-2561-443F-BED2-EA0803A0F060}"/>
    <cellStyle name="Euro 26 5" xfId="251" xr:uid="{2066400B-B661-4447-9A55-11806B1102A2}"/>
    <cellStyle name="Euro 27" xfId="252" xr:uid="{820558D9-3CCE-4F2C-AEB5-7FC3E17A641F}"/>
    <cellStyle name="Euro 27 2" xfId="253" xr:uid="{7DA5A277-3D43-456A-B079-678AF34E97E6}"/>
    <cellStyle name="Euro 27 2 2" xfId="2210" xr:uid="{F38ED5BA-1A22-4F4B-8DD0-C774FAFD796A}"/>
    <cellStyle name="Euro 27 3" xfId="254" xr:uid="{F40C31D2-6ED5-4C4D-9060-E5DEDD6E6B95}"/>
    <cellStyle name="Euro 27 3 2" xfId="255" xr:uid="{3FDC3038-1C4E-4777-81C7-A0A3B3BD62BC}"/>
    <cellStyle name="Euro 27 3 3" xfId="256" xr:uid="{9E54441E-5264-4324-B35F-900FACBFD626}"/>
    <cellStyle name="Euro 27 3 3 2" xfId="2212" xr:uid="{CC7A16D6-8C63-4AB1-B37D-88FCC1469B97}"/>
    <cellStyle name="Euro 27 3 4" xfId="2211" xr:uid="{BE8E6BAB-CF80-4C7A-AC55-C3291F6C5D66}"/>
    <cellStyle name="Euro 27 4" xfId="257" xr:uid="{53D29154-FBF1-47EE-AEBD-345BC1212E8E}"/>
    <cellStyle name="Euro 27 4 2" xfId="258" xr:uid="{54351E66-FE75-4973-A9C8-5C412F57490A}"/>
    <cellStyle name="Euro 27 4 2 2" xfId="2214" xr:uid="{8566CE52-179C-44F8-A9F0-B3CC538AC449}"/>
    <cellStyle name="Euro 27 4 3" xfId="2213" xr:uid="{5AD2C345-226D-4048-A0AA-2B46FA2378B0}"/>
    <cellStyle name="Euro 27 5" xfId="259" xr:uid="{22384F3F-B38D-4D4C-8BE7-9A44FC85DA1B}"/>
    <cellStyle name="Euro 28" xfId="260" xr:uid="{732C2B94-9C07-417B-A272-4F48805A0BAB}"/>
    <cellStyle name="Euro 28 2" xfId="261" xr:uid="{4CCE11BB-3DC0-4A9D-B5D8-5E245760740F}"/>
    <cellStyle name="Euro 28 2 2" xfId="2215" xr:uid="{AB0C9FB5-DEA7-4B44-B732-EB628BA9BF2D}"/>
    <cellStyle name="Euro 28 3" xfId="262" xr:uid="{332DFDE2-13C1-4459-821C-DABEEB545899}"/>
    <cellStyle name="Euro 28 3 2" xfId="263" xr:uid="{BEE074F4-8F14-4440-8BF1-D305B32F5B2A}"/>
    <cellStyle name="Euro 28 3 3" xfId="264" xr:uid="{1311B4CB-E7AE-4FF4-A220-8B08CB97A0CB}"/>
    <cellStyle name="Euro 28 3 3 2" xfId="2217" xr:uid="{B51B12E5-1FF3-42B0-9FDF-73B6135D17D5}"/>
    <cellStyle name="Euro 28 3 4" xfId="2216" xr:uid="{7147749D-331A-47C7-AED5-37FB8390A484}"/>
    <cellStyle name="Euro 28 4" xfId="265" xr:uid="{1B764FCD-F0C4-431D-8881-02AD45C9E239}"/>
    <cellStyle name="Euro 28 4 2" xfId="266" xr:uid="{34D743F2-3F33-4AEA-9494-4B3F8655F9BB}"/>
    <cellStyle name="Euro 28 4 2 2" xfId="2219" xr:uid="{921ED6B3-09F3-45BE-9B18-46CC87390081}"/>
    <cellStyle name="Euro 28 4 3" xfId="2218" xr:uid="{4572B209-A69C-4437-9755-F91CE6BCA047}"/>
    <cellStyle name="Euro 28 5" xfId="267" xr:uid="{FDA2AA56-B738-43CA-94CD-ED1D7A544478}"/>
    <cellStyle name="Euro 29" xfId="268" xr:uid="{3AEECE6A-6F84-4642-87A9-7D31B40B5666}"/>
    <cellStyle name="Euro 29 2" xfId="269" xr:uid="{C3435321-5347-4E2C-B768-BC7858C6CD03}"/>
    <cellStyle name="Euro 29 2 2" xfId="2220" xr:uid="{CCCF8DBF-1288-4EE9-94FE-36348D7D0883}"/>
    <cellStyle name="Euro 29 3" xfId="270" xr:uid="{C7F78843-27B5-4D44-B122-5018CFEB8FBA}"/>
    <cellStyle name="Euro 29 3 2" xfId="271" xr:uid="{9CBC0AE3-A806-47D8-9F05-1CEA65FC5AB0}"/>
    <cellStyle name="Euro 29 3 3" xfId="272" xr:uid="{18AEA718-C62B-4672-960F-C9A8108E7B23}"/>
    <cellStyle name="Euro 29 3 3 2" xfId="2222" xr:uid="{F6F2D4B6-A4FD-4F0E-A4F4-95382AF22AC9}"/>
    <cellStyle name="Euro 29 3 4" xfId="2221" xr:uid="{5251FB6F-5210-445A-8C07-4D93C2109838}"/>
    <cellStyle name="Euro 29 4" xfId="273" xr:uid="{A632C792-797F-4A6D-A2E9-55EE4B0FF95C}"/>
    <cellStyle name="Euro 29 4 2" xfId="274" xr:uid="{38DB9E73-DBE9-4D53-B764-A2BBDD908A11}"/>
    <cellStyle name="Euro 29 4 2 2" xfId="2224" xr:uid="{704528EA-BA36-4354-B274-F5019B8F18ED}"/>
    <cellStyle name="Euro 29 4 3" xfId="2223" xr:uid="{7E92E083-523E-46A8-9A14-F81C78E01361}"/>
    <cellStyle name="Euro 29 5" xfId="275" xr:uid="{18C606F6-BBF4-4951-A17F-5E0B6BDB75F1}"/>
    <cellStyle name="Euro 3" xfId="276" xr:uid="{54DACA66-7AFF-4422-9794-366D005A43FF}"/>
    <cellStyle name="Euro 3 2" xfId="277" xr:uid="{61040DCA-51EB-4DFD-98C4-F428B6ECABA7}"/>
    <cellStyle name="Euro 3 2 2" xfId="2225" xr:uid="{A9C17DF2-3F3E-446E-8390-6211EA06BBEC}"/>
    <cellStyle name="Euro 3 3" xfId="278" xr:uid="{1F201225-FFB9-4D2E-81C9-FA7044CD0B5A}"/>
    <cellStyle name="Euro 3 3 2" xfId="279" xr:uid="{775E47F1-3F8A-49AC-907D-1937B5C1DFA4}"/>
    <cellStyle name="Euro 3 3 3" xfId="280" xr:uid="{148E32D2-32E9-4F91-9AA5-15A3AA30156B}"/>
    <cellStyle name="Euro 3 3 3 2" xfId="2227" xr:uid="{FB3DB87E-AB38-4580-9908-F097B7B93C15}"/>
    <cellStyle name="Euro 3 3 4" xfId="2226" xr:uid="{46663F95-2C00-4EF2-BD3F-7C1724A40E47}"/>
    <cellStyle name="Euro 3 4" xfId="281" xr:uid="{BD27B0AE-BBA1-43F6-BAE4-6F8A15C4B26D}"/>
    <cellStyle name="Euro 3 4 2" xfId="282" xr:uid="{93D27BB9-FEC7-4CA3-9376-B53883640C5A}"/>
    <cellStyle name="Euro 3 4 2 2" xfId="2229" xr:uid="{B52C86EA-A089-41AD-98A1-062519BA41FD}"/>
    <cellStyle name="Euro 3 4 3" xfId="2228" xr:uid="{07DECDDB-F560-49B9-9361-5FBCA782753A}"/>
    <cellStyle name="Euro 3 5" xfId="283" xr:uid="{B28D8779-02D2-4FF4-9F4B-3498C8A05196}"/>
    <cellStyle name="Euro 30" xfId="284" xr:uid="{0E29F28B-37E8-4B69-BB94-063DE23F74ED}"/>
    <cellStyle name="Euro 30 2" xfId="285" xr:uid="{870C1E72-21E9-42AA-8912-7AA115526C89}"/>
    <cellStyle name="Euro 30 2 2" xfId="2230" xr:uid="{F388A3D5-A841-4B72-943B-EE7696BBDFE5}"/>
    <cellStyle name="Euro 30 3" xfId="286" xr:uid="{4C1D867A-4372-454D-9EBB-4CEE822D2F62}"/>
    <cellStyle name="Euro 30 3 2" xfId="287" xr:uid="{ED37E3A9-740C-4B05-AFB6-2C3B1F93D942}"/>
    <cellStyle name="Euro 30 3 3" xfId="288" xr:uid="{581C2ED7-FB92-4150-826C-E11514BE1016}"/>
    <cellStyle name="Euro 30 3 3 2" xfId="2232" xr:uid="{528EAD72-6853-4C0B-94BA-74BA6C8D2564}"/>
    <cellStyle name="Euro 30 3 4" xfId="2231" xr:uid="{EB9DF8EC-CF28-4564-BD89-C1D44CCDD3D2}"/>
    <cellStyle name="Euro 30 4" xfId="289" xr:uid="{EB3E0A1A-6A04-46AE-8F40-03C8AAEBEB98}"/>
    <cellStyle name="Euro 30 4 2" xfId="290" xr:uid="{E30FD8BC-22C1-4BF7-A1EB-6026A55E558E}"/>
    <cellStyle name="Euro 30 4 2 2" xfId="2234" xr:uid="{84CAB963-3304-4A35-95EA-037B66EACA7E}"/>
    <cellStyle name="Euro 30 4 3" xfId="2233" xr:uid="{21008DD0-634D-4FC4-959E-51628B666A57}"/>
    <cellStyle name="Euro 30 5" xfId="291" xr:uid="{0632FF86-AE29-4B39-88D5-6B9AB7DDC841}"/>
    <cellStyle name="Euro 31" xfId="292" xr:uid="{F7D53FF0-0F64-4217-B2D1-E16FC897ADF9}"/>
    <cellStyle name="Euro 31 2" xfId="293" xr:uid="{A3D64A0F-E66E-4DC6-A5AE-13134AB1B472}"/>
    <cellStyle name="Euro 31 2 2" xfId="2235" xr:uid="{BCD83A2B-31CB-423D-B756-6D8769C2A37F}"/>
    <cellStyle name="Euro 31 3" xfId="294" xr:uid="{72BF4096-448A-4F4C-AFA3-371E0A296109}"/>
    <cellStyle name="Euro 31 3 2" xfId="295" xr:uid="{06321BEB-59C3-4FAF-923D-354883E4F066}"/>
    <cellStyle name="Euro 31 3 3" xfId="296" xr:uid="{F555D193-033D-4752-89DF-28339DD3E473}"/>
    <cellStyle name="Euro 31 3 3 2" xfId="2237" xr:uid="{1774C5B9-CC27-43BE-9417-C11B40BBF2D7}"/>
    <cellStyle name="Euro 31 3 4" xfId="2236" xr:uid="{34EAFF7B-C448-4EE9-831A-0533F77B3400}"/>
    <cellStyle name="Euro 31 4" xfId="297" xr:uid="{48F1535E-6F65-428C-ACB0-B2FF5B3B73A1}"/>
    <cellStyle name="Euro 31 4 2" xfId="298" xr:uid="{91462510-F90C-482B-8EB7-FF948B8A71CB}"/>
    <cellStyle name="Euro 31 4 2 2" xfId="2239" xr:uid="{3418746C-37DE-43E6-9153-E681C99C7946}"/>
    <cellStyle name="Euro 31 4 3" xfId="2238" xr:uid="{12AAB708-1738-402F-9952-3B077F37F93C}"/>
    <cellStyle name="Euro 31 5" xfId="299" xr:uid="{597347CC-890D-413A-B7BE-E06E57AD958F}"/>
    <cellStyle name="Euro 32" xfId="300" xr:uid="{24FDC948-F7C0-409B-AD5C-B1F63E3D2013}"/>
    <cellStyle name="Euro 32 2" xfId="301" xr:uid="{DCF0AEA5-F377-4326-9FEF-4E920533FA99}"/>
    <cellStyle name="Euro 32 2 2" xfId="2240" xr:uid="{C814CF03-0C4C-4F2F-B012-34D23EC78040}"/>
    <cellStyle name="Euro 32 3" xfId="302" xr:uid="{91C8C989-DDE8-49BF-80B0-4EBAA846DC2E}"/>
    <cellStyle name="Euro 32 3 2" xfId="303" xr:uid="{CEA3C63C-1A03-4BC9-B53F-3D5E6015F1B5}"/>
    <cellStyle name="Euro 32 3 3" xfId="304" xr:uid="{0D70804C-4E50-411D-9A12-2E352F188CD8}"/>
    <cellStyle name="Euro 32 3 3 2" xfId="2242" xr:uid="{C801FC12-92A6-4822-97C3-AAE48CD10049}"/>
    <cellStyle name="Euro 32 3 4" xfId="2241" xr:uid="{213AD276-41A1-466F-A66F-011046502C63}"/>
    <cellStyle name="Euro 32 4" xfId="305" xr:uid="{01677C70-7E28-43BA-BB80-685666DF89EB}"/>
    <cellStyle name="Euro 32 4 2" xfId="306" xr:uid="{8FDFA3E3-66AF-4986-A5A2-6A3AF77E0E63}"/>
    <cellStyle name="Euro 32 4 2 2" xfId="2244" xr:uid="{3FD27DD3-6F4B-4DAA-8E98-EAE529B8EAEC}"/>
    <cellStyle name="Euro 32 4 3" xfId="2243" xr:uid="{EA473F8D-831F-461C-8603-FD6987F47CD4}"/>
    <cellStyle name="Euro 32 5" xfId="307" xr:uid="{D05AE7F8-FCAA-4783-9E5D-2BEE29111931}"/>
    <cellStyle name="Euro 33" xfId="308" xr:uid="{5648476F-0232-4424-82D2-1A7C784F2ECA}"/>
    <cellStyle name="Euro 33 2" xfId="309" xr:uid="{5A5306AE-B903-4B2D-BC90-BA92355FB857}"/>
    <cellStyle name="Euro 33 2 2" xfId="2245" xr:uid="{0B264DEB-6830-475E-977E-AF7467BDD7D3}"/>
    <cellStyle name="Euro 33 3" xfId="310" xr:uid="{7D56CEFD-E3B8-4BBF-B0A2-F29E91279BB7}"/>
    <cellStyle name="Euro 33 3 2" xfId="311" xr:uid="{73BAEE8B-D1EA-40B9-8651-4DFECC8D6DAB}"/>
    <cellStyle name="Euro 33 3 3" xfId="312" xr:uid="{353B4B9C-D01A-481C-BA7A-A1FA04861221}"/>
    <cellStyle name="Euro 33 3 3 2" xfId="2247" xr:uid="{6E44CF38-1813-4432-AF5F-4FF911A671CF}"/>
    <cellStyle name="Euro 33 3 4" xfId="2246" xr:uid="{497E34C0-F22F-41AB-A117-5B07BDD39679}"/>
    <cellStyle name="Euro 33 4" xfId="313" xr:uid="{C410D8DC-7623-4BB2-B9E4-E2650F2101EE}"/>
    <cellStyle name="Euro 33 4 2" xfId="314" xr:uid="{A9707066-7B78-466D-BF2C-69335969B501}"/>
    <cellStyle name="Euro 33 4 2 2" xfId="2249" xr:uid="{9F3703DA-3F09-44BF-83D7-FE491D4248CE}"/>
    <cellStyle name="Euro 33 4 3" xfId="2248" xr:uid="{F4648549-9D7E-4C73-A787-CE814BA04930}"/>
    <cellStyle name="Euro 33 5" xfId="315" xr:uid="{ABF4EE06-9C21-4A85-A03B-22C1BEDB045F}"/>
    <cellStyle name="Euro 34" xfId="316" xr:uid="{803DD991-D715-4144-9736-2C088790F775}"/>
    <cellStyle name="Euro 34 2" xfId="317" xr:uid="{B967760C-0FAA-4CA4-9818-01473E77BD65}"/>
    <cellStyle name="Euro 34 2 2" xfId="2250" xr:uid="{DBB3960C-B2BF-4484-8AAB-EFF09DE8F119}"/>
    <cellStyle name="Euro 34 3" xfId="318" xr:uid="{2D864D42-A019-4F34-BE70-F4C811B1B844}"/>
    <cellStyle name="Euro 34 3 2" xfId="319" xr:uid="{CB71E1DD-9EB1-408F-98B7-69BB85F18128}"/>
    <cellStyle name="Euro 34 3 3" xfId="320" xr:uid="{5E6B3896-3890-4F27-B7F3-0B06FC478437}"/>
    <cellStyle name="Euro 34 3 3 2" xfId="2252" xr:uid="{7121B81F-A1D0-4E86-A982-45EE79C755D2}"/>
    <cellStyle name="Euro 34 3 4" xfId="2251" xr:uid="{7F11EB77-3663-4F49-AC51-FB5ADA36E7DF}"/>
    <cellStyle name="Euro 34 4" xfId="321" xr:uid="{ED2A9D37-851B-409F-A4A6-C27E961399BC}"/>
    <cellStyle name="Euro 34 4 2" xfId="322" xr:uid="{A63DC5CC-60FF-437C-9B3D-A6D579CD05B8}"/>
    <cellStyle name="Euro 34 4 2 2" xfId="2254" xr:uid="{4908B080-CA4A-4A8D-B357-13D70DD2D626}"/>
    <cellStyle name="Euro 34 4 3" xfId="2253" xr:uid="{B282065B-D376-4FFF-9C07-6E4FBC1D5719}"/>
    <cellStyle name="Euro 34 5" xfId="323" xr:uid="{943CDBDC-7404-4C14-A6FC-44FEF591B8FD}"/>
    <cellStyle name="Euro 35" xfId="324" xr:uid="{1DAC9659-97F1-4406-B404-AE89AF141971}"/>
    <cellStyle name="Euro 35 2" xfId="325" xr:uid="{4D2F2977-F45E-4933-BB20-BD7EA2D78671}"/>
    <cellStyle name="Euro 35 2 2" xfId="2255" xr:uid="{71552DA5-885E-4C69-83F5-8A4EAAE7898D}"/>
    <cellStyle name="Euro 35 3" xfId="326" xr:uid="{6D49D188-B9C3-43B0-8E7E-341B45E42D9F}"/>
    <cellStyle name="Euro 35 3 2" xfId="327" xr:uid="{3D0A69A6-2308-47E8-B60E-FBAE6EF66682}"/>
    <cellStyle name="Euro 35 3 3" xfId="328" xr:uid="{7C6E98E6-B831-4CF9-B020-B569B65ABBD2}"/>
    <cellStyle name="Euro 35 3 3 2" xfId="2257" xr:uid="{561CF99C-9823-448B-A127-54C14AD379B5}"/>
    <cellStyle name="Euro 35 3 4" xfId="2256" xr:uid="{5FBE9E86-1BB8-4C7D-8F05-897584B61BF9}"/>
    <cellStyle name="Euro 35 4" xfId="329" xr:uid="{B7344097-930F-4A5B-819B-256230119EF6}"/>
    <cellStyle name="Euro 35 4 2" xfId="330" xr:uid="{151F5954-00B0-4895-AF11-C44FF598326F}"/>
    <cellStyle name="Euro 35 4 2 2" xfId="2259" xr:uid="{85439E75-B227-45C7-B527-FB110A1C7035}"/>
    <cellStyle name="Euro 35 4 3" xfId="2258" xr:uid="{477BC6B0-980D-4908-A1E4-D42A32A8386F}"/>
    <cellStyle name="Euro 35 5" xfId="331" xr:uid="{85D95277-FFC5-43D3-BCB1-A89F7AE946F6}"/>
    <cellStyle name="Euro 36" xfId="332" xr:uid="{364F7052-FE12-43FF-AA17-85177785A8AB}"/>
    <cellStyle name="Euro 36 2" xfId="333" xr:uid="{5FE75ED0-703E-48DA-8289-6B0CA027351D}"/>
    <cellStyle name="Euro 36 2 2" xfId="2260" xr:uid="{4280DE86-E0BB-4478-B2BE-463871A0196F}"/>
    <cellStyle name="Euro 36 3" xfId="334" xr:uid="{D4926F8E-2A5C-4D84-89A2-942D989868D5}"/>
    <cellStyle name="Euro 36 3 2" xfId="335" xr:uid="{32BF238D-7D02-447A-8303-C29F3BEC93AE}"/>
    <cellStyle name="Euro 36 3 3" xfId="336" xr:uid="{A440D7C7-3B7E-44FA-A317-8E1DEC1A00BC}"/>
    <cellStyle name="Euro 36 3 3 2" xfId="2262" xr:uid="{F6C140B0-C467-47E5-A684-D5726BED95AE}"/>
    <cellStyle name="Euro 36 3 4" xfId="2261" xr:uid="{09D4B779-75D7-4238-9ED8-7F488162C787}"/>
    <cellStyle name="Euro 36 4" xfId="337" xr:uid="{0F76AE81-DEC1-4E00-9415-70D4945E9137}"/>
    <cellStyle name="Euro 36 4 2" xfId="338" xr:uid="{F1C6B329-26B6-4685-97CF-7CACB78BF54D}"/>
    <cellStyle name="Euro 36 4 2 2" xfId="2264" xr:uid="{6A8E5C74-6300-4934-9483-E02A6D45B303}"/>
    <cellStyle name="Euro 36 4 3" xfId="2263" xr:uid="{25A310B8-73CA-46FC-ACD1-FBCDD25BEE96}"/>
    <cellStyle name="Euro 36 5" xfId="339" xr:uid="{EDF45507-26C4-4B2F-AE9B-BC7A03BD31F4}"/>
    <cellStyle name="Euro 37" xfId="340" xr:uid="{CFECEDE0-194C-4815-AC35-774DFDFF9AEB}"/>
    <cellStyle name="Euro 37 2" xfId="341" xr:uid="{5BDF48B2-F741-476A-9943-C3724CF6C1EB}"/>
    <cellStyle name="Euro 37 2 2" xfId="2265" xr:uid="{1104995A-E405-41AC-A7E0-D626016EC4E7}"/>
    <cellStyle name="Euro 37 3" xfId="342" xr:uid="{20884BB4-0162-4123-8608-40CCE35840E7}"/>
    <cellStyle name="Euro 37 3 2" xfId="343" xr:uid="{568E02C9-396F-415D-AC0E-B5DC10E1278C}"/>
    <cellStyle name="Euro 37 3 3" xfId="344" xr:uid="{11E4E50D-7D91-41ED-937E-972CD0DDE254}"/>
    <cellStyle name="Euro 37 3 3 2" xfId="2267" xr:uid="{C9FCAA4B-B4E9-40B7-9F55-25FD0E595598}"/>
    <cellStyle name="Euro 37 3 4" xfId="2266" xr:uid="{6D1A3054-DF8D-40AE-9466-28DBD346D2A6}"/>
    <cellStyle name="Euro 37 4" xfId="345" xr:uid="{056F7AA9-4B62-4CA5-8BB7-D3F7A6B456C9}"/>
    <cellStyle name="Euro 37 4 2" xfId="346" xr:uid="{62AAB4AD-24FF-4571-994A-8CB6ABCF97D2}"/>
    <cellStyle name="Euro 37 4 2 2" xfId="2269" xr:uid="{8E8C61FA-B587-4C45-B2CC-15A4D0FC004B}"/>
    <cellStyle name="Euro 37 4 3" xfId="2268" xr:uid="{196B87ED-1B0A-437E-9394-5134230CE8F6}"/>
    <cellStyle name="Euro 37 5" xfId="347" xr:uid="{73DD93DE-D324-46CE-B15D-050F1DDEB40A}"/>
    <cellStyle name="Euro 38" xfId="348" xr:uid="{393F2A23-2C2C-482C-8775-0E2688D25EFF}"/>
    <cellStyle name="Euro 38 2" xfId="349" xr:uid="{726A2979-AC6C-4C72-B44C-ECFEFDA293AE}"/>
    <cellStyle name="Euro 38 2 2" xfId="2270" xr:uid="{6876EC61-E09F-4D21-90E9-99B97FF42049}"/>
    <cellStyle name="Euro 38 3" xfId="350" xr:uid="{A9437E42-B67B-47D1-A98C-EF53CAD7ADC4}"/>
    <cellStyle name="Euro 38 3 2" xfId="351" xr:uid="{EC2297A8-881D-4CCB-B6E6-3AA9DB4028EC}"/>
    <cellStyle name="Euro 38 3 3" xfId="352" xr:uid="{1A0F91E1-7449-4D00-90AF-E215431AA149}"/>
    <cellStyle name="Euro 38 3 3 2" xfId="2272" xr:uid="{B5346463-2D2C-4BF2-A2C3-824C6FF8D70F}"/>
    <cellStyle name="Euro 38 3 4" xfId="2271" xr:uid="{5235875A-0CDE-451E-B868-2AA0C2E355C7}"/>
    <cellStyle name="Euro 38 4" xfId="353" xr:uid="{BD0DEBFF-D711-4800-A3FA-A9A0E619F818}"/>
    <cellStyle name="Euro 38 4 2" xfId="354" xr:uid="{40B691BB-5837-4116-9995-43E895FF256E}"/>
    <cellStyle name="Euro 38 4 2 2" xfId="2274" xr:uid="{59C4F462-CCDB-4A0F-B185-5F08C05E5A38}"/>
    <cellStyle name="Euro 38 4 3" xfId="2273" xr:uid="{85668DC1-AFFE-44CD-9820-B5D5236CCD48}"/>
    <cellStyle name="Euro 38 5" xfId="355" xr:uid="{73583C5B-EBA7-43C5-8946-C187EC1626A5}"/>
    <cellStyle name="Euro 39" xfId="356" xr:uid="{D5FED37C-F29B-46EA-9890-7E3CB7C9C89C}"/>
    <cellStyle name="Euro 39 2" xfId="357" xr:uid="{58A25942-C303-4180-B8D7-B65B8CB78EAF}"/>
    <cellStyle name="Euro 39 2 2" xfId="2275" xr:uid="{5709543B-C1EB-41AC-8807-F2DD071F7935}"/>
    <cellStyle name="Euro 39 3" xfId="358" xr:uid="{BA2C7F6B-7C86-4666-B70C-CAAFF447BC73}"/>
    <cellStyle name="Euro 39 3 2" xfId="359" xr:uid="{FA9A7EBE-BA4E-459E-82F3-610EB64CB7C0}"/>
    <cellStyle name="Euro 39 3 3" xfId="360" xr:uid="{D00479F5-7E49-43BE-9FD6-E16B0EFC63F1}"/>
    <cellStyle name="Euro 39 3 3 2" xfId="2277" xr:uid="{131BDFBE-0982-4A90-A85E-F7F1CB8F0EBB}"/>
    <cellStyle name="Euro 39 3 4" xfId="2276" xr:uid="{115A4B14-526D-4052-BFC3-ECB677A35D54}"/>
    <cellStyle name="Euro 39 4" xfId="361" xr:uid="{BCD934F3-5C82-4249-A9BA-3A6DE2D72D58}"/>
    <cellStyle name="Euro 39 4 2" xfId="362" xr:uid="{E877F81C-5D5D-451A-B701-79100EBE6341}"/>
    <cellStyle name="Euro 39 4 2 2" xfId="2279" xr:uid="{1F5C086B-CDAC-4F25-BC58-A6E482E95C92}"/>
    <cellStyle name="Euro 39 4 3" xfId="2278" xr:uid="{F890542B-7BF0-4A90-8963-457190BC9A7A}"/>
    <cellStyle name="Euro 39 5" xfId="363" xr:uid="{590E356A-4CBE-4D08-9343-1D9C0DA951F2}"/>
    <cellStyle name="Euro 4" xfId="364" xr:uid="{8F7A2E98-F253-4AEE-8C5C-C42E85077844}"/>
    <cellStyle name="Euro 4 2" xfId="365" xr:uid="{47E033EC-1B5E-461A-A5DE-D6FBC11407B4}"/>
    <cellStyle name="Euro 4 2 2" xfId="2280" xr:uid="{26CAE176-F818-45F4-AF32-4BD8B3649D1C}"/>
    <cellStyle name="Euro 4 3" xfId="366" xr:uid="{B9A6D659-41B4-4024-8DB7-BF6A04A19E35}"/>
    <cellStyle name="Euro 4 3 2" xfId="367" xr:uid="{0E8C07AD-F64B-477D-98ED-7DEBF98277AF}"/>
    <cellStyle name="Euro 4 3 3" xfId="368" xr:uid="{A9CE2ADA-46B3-4870-AA7E-4F9BE2CFDC47}"/>
    <cellStyle name="Euro 4 3 3 2" xfId="2282" xr:uid="{1D006E74-84E7-4C39-A9A3-25418F95D916}"/>
    <cellStyle name="Euro 4 3 4" xfId="2281" xr:uid="{ED6E13DA-936C-4FBC-997C-5F49C709C3CD}"/>
    <cellStyle name="Euro 4 4" xfId="369" xr:uid="{058AA4B1-892C-4E9C-BE4B-C29AE12C76B6}"/>
    <cellStyle name="Euro 4 4 2" xfId="370" xr:uid="{8F8E39F6-5ECB-4D9F-8FD8-9510C984EDAE}"/>
    <cellStyle name="Euro 4 4 2 2" xfId="2284" xr:uid="{040DBB82-6FD1-49A2-A0D4-EAB226284D9B}"/>
    <cellStyle name="Euro 4 4 3" xfId="2283" xr:uid="{CBE63925-FD8D-40FB-90D7-57DBC104A924}"/>
    <cellStyle name="Euro 4 5" xfId="371" xr:uid="{343C7526-C7BF-4EEE-9CE6-F77BBBD3EDB3}"/>
    <cellStyle name="Euro 40" xfId="372" xr:uid="{28F82FCC-28DD-4833-A53C-31CC4E5B0BFB}"/>
    <cellStyle name="Euro 40 2" xfId="373" xr:uid="{475B2C3D-1689-4B22-9381-36E1A169992E}"/>
    <cellStyle name="Euro 40 2 2" xfId="2285" xr:uid="{D61B5CFB-962B-484E-B133-AADC6072CCFC}"/>
    <cellStyle name="Euro 40 3" xfId="374" xr:uid="{AC34FE49-6C7D-4063-A998-427D338A40B5}"/>
    <cellStyle name="Euro 40 3 2" xfId="375" xr:uid="{07CCE814-1A2E-43EB-9CA5-11E0BDD12894}"/>
    <cellStyle name="Euro 40 3 3" xfId="376" xr:uid="{994832CF-7537-474B-B8D1-5F6F6638BEF6}"/>
    <cellStyle name="Euro 40 3 3 2" xfId="2287" xr:uid="{F31E4C2F-F531-40D1-8A9F-7A2CE5A330CB}"/>
    <cellStyle name="Euro 40 3 4" xfId="2286" xr:uid="{1F4D50D7-1DDE-427B-AD91-ADC771BE9263}"/>
    <cellStyle name="Euro 40 4" xfId="377" xr:uid="{8B8A5BC6-F95C-45A7-9430-A53A90065BE9}"/>
    <cellStyle name="Euro 40 4 2" xfId="378" xr:uid="{193E6923-E076-4863-B5A6-B7FF73A953CC}"/>
    <cellStyle name="Euro 40 4 2 2" xfId="2289" xr:uid="{398A178A-F87B-403F-B429-5A5E293A782D}"/>
    <cellStyle name="Euro 40 4 3" xfId="2288" xr:uid="{6B2612F8-EB9C-4E97-BD61-00447CD663F8}"/>
    <cellStyle name="Euro 40 5" xfId="379" xr:uid="{979BCBCB-F1FD-4AD9-8B8C-FB2AD1CE65B2}"/>
    <cellStyle name="Euro 41" xfId="380" xr:uid="{AF474548-A8D1-4527-90CF-9F948479A234}"/>
    <cellStyle name="Euro 41 2" xfId="381" xr:uid="{DACEB745-2BE1-4873-9A27-A462A652EFA8}"/>
    <cellStyle name="Euro 41 2 2" xfId="2290" xr:uid="{FF26917F-0A96-48B5-AC1B-D26220394EFE}"/>
    <cellStyle name="Euro 41 3" xfId="382" xr:uid="{E76178DD-EB34-4263-87CA-F7D398DF2581}"/>
    <cellStyle name="Euro 41 3 2" xfId="383" xr:uid="{747F8901-A1B3-4306-84E0-CF90E54E1F37}"/>
    <cellStyle name="Euro 41 3 3" xfId="384" xr:uid="{5EE1D57D-7693-483A-836F-2C8F6242548C}"/>
    <cellStyle name="Euro 41 3 3 2" xfId="2292" xr:uid="{0626FC20-1DCB-4F5B-8B97-2303FF72BC54}"/>
    <cellStyle name="Euro 41 3 4" xfId="2291" xr:uid="{635981E7-54FD-4F33-AA3B-42ABA1863D51}"/>
    <cellStyle name="Euro 41 4" xfId="385" xr:uid="{DA35DA8A-1029-4988-973E-3E02837793A1}"/>
    <cellStyle name="Euro 41 4 2" xfId="386" xr:uid="{CCBDF433-A384-43C4-92F5-4D1EBA636552}"/>
    <cellStyle name="Euro 41 4 2 2" xfId="2294" xr:uid="{A8672B80-87D8-4AE3-B85E-5F4CC3785147}"/>
    <cellStyle name="Euro 41 4 3" xfId="2293" xr:uid="{2ADFD604-9604-4360-8971-20233941277D}"/>
    <cellStyle name="Euro 41 5" xfId="387" xr:uid="{DD91407F-0D3B-433F-B6D5-138D21B0982F}"/>
    <cellStyle name="Euro 42" xfId="388" xr:uid="{F78BDA28-AB7F-409F-8978-131059F17359}"/>
    <cellStyle name="Euro 42 2" xfId="389" xr:uid="{4AF420A4-F821-4E12-B462-C127A598EA74}"/>
    <cellStyle name="Euro 42 2 2" xfId="2295" xr:uid="{86A70BCF-230C-4624-8C64-3651DACD02B6}"/>
    <cellStyle name="Euro 42 3" xfId="390" xr:uid="{3A330D47-48E3-4EB4-A785-D06655AB4901}"/>
    <cellStyle name="Euro 42 3 2" xfId="391" xr:uid="{DBC5DC12-4425-494E-B543-590F44518C79}"/>
    <cellStyle name="Euro 42 3 3" xfId="392" xr:uid="{3320D70B-AEF0-4CBA-B26C-A77E22640426}"/>
    <cellStyle name="Euro 42 3 3 2" xfId="2297" xr:uid="{DA4A6A20-6CDE-4E34-99F3-5C43B682D414}"/>
    <cellStyle name="Euro 42 3 4" xfId="2296" xr:uid="{7EEBA598-8E5E-423D-9D7A-4C234FA3CC37}"/>
    <cellStyle name="Euro 42 4" xfId="393" xr:uid="{384CDD19-6E94-4AE4-ACDF-BC8BC9E353EF}"/>
    <cellStyle name="Euro 42 4 2" xfId="394" xr:uid="{096999C6-DBDD-4DA1-88C2-F14EFDF7CFEB}"/>
    <cellStyle name="Euro 42 4 2 2" xfId="2299" xr:uid="{626A2B78-CA8F-481B-896C-299218B0CE30}"/>
    <cellStyle name="Euro 42 4 3" xfId="2298" xr:uid="{CEA0BE96-106C-4EAD-A1C9-7444FCD79B5D}"/>
    <cellStyle name="Euro 42 5" xfId="395" xr:uid="{D114E4EB-7F17-4B2B-BAB2-20599154F6AD}"/>
    <cellStyle name="Euro 43" xfId="396" xr:uid="{1FB875B8-B6B9-4466-96C4-8EC363B73D9C}"/>
    <cellStyle name="Euro 43 2" xfId="397" xr:uid="{09F59A60-42E7-4FA3-8984-4FFF3F1CC291}"/>
    <cellStyle name="Euro 43 2 2" xfId="2300" xr:uid="{14464E46-067F-4D11-8266-8DFA7905FDB9}"/>
    <cellStyle name="Euro 43 3" xfId="398" xr:uid="{34422ABD-40B3-4BCE-9185-0AD0B0FCDAA6}"/>
    <cellStyle name="Euro 43 3 2" xfId="399" xr:uid="{11D1754B-C633-4FFC-82FD-EAB409EB217F}"/>
    <cellStyle name="Euro 43 3 3" xfId="400" xr:uid="{91EF8666-338C-4E2B-9CDF-BE8468F54502}"/>
    <cellStyle name="Euro 43 3 3 2" xfId="2302" xr:uid="{ABF289BA-1EDC-40E5-AA3E-42CB17D1DBE0}"/>
    <cellStyle name="Euro 43 3 4" xfId="2301" xr:uid="{1798BB1B-65F6-4DDF-8997-5D3D4C2FFD6B}"/>
    <cellStyle name="Euro 43 4" xfId="401" xr:uid="{3D06C099-CA87-498F-A7E8-4FFDBB131C49}"/>
    <cellStyle name="Euro 43 4 2" xfId="402" xr:uid="{66486AA7-71FB-4E41-AD01-CBEA1D642D8C}"/>
    <cellStyle name="Euro 43 4 2 2" xfId="2304" xr:uid="{DFB722C8-D036-46FF-BC72-8E2D2AB88A40}"/>
    <cellStyle name="Euro 43 4 3" xfId="2303" xr:uid="{C311EB12-FD96-4135-98FF-502F90DBC750}"/>
    <cellStyle name="Euro 43 5" xfId="403" xr:uid="{C84C206C-6479-4073-AC0C-03FCA8D9BBD0}"/>
    <cellStyle name="Euro 44" xfId="404" xr:uid="{121BE29D-304D-4800-A5D0-AE8F274D2926}"/>
    <cellStyle name="Euro 44 2" xfId="405" xr:uid="{3B5763FF-B275-4107-81F1-F1A251C35AE2}"/>
    <cellStyle name="Euro 44 2 2" xfId="2305" xr:uid="{488BF371-D60D-4F85-BBC1-8C4B51F5D7D1}"/>
    <cellStyle name="Euro 44 3" xfId="406" xr:uid="{9FB325A1-106F-465A-A086-7F8A26DE65CE}"/>
    <cellStyle name="Euro 44 3 2" xfId="407" xr:uid="{43CCF623-0ED0-4E32-94CF-0D5835A957AF}"/>
    <cellStyle name="Euro 44 3 3" xfId="408" xr:uid="{BC755A8D-EE96-459D-9004-4C3E3E792E14}"/>
    <cellStyle name="Euro 44 3 3 2" xfId="2307" xr:uid="{94932CAE-A12A-4DF9-9976-1CA71ABF7A55}"/>
    <cellStyle name="Euro 44 3 4" xfId="2306" xr:uid="{BBF1B443-2679-4484-A5D6-994DA3D1C542}"/>
    <cellStyle name="Euro 44 4" xfId="409" xr:uid="{F0FF644E-A30E-4B59-A636-C762BA0C2908}"/>
    <cellStyle name="Euro 44 4 2" xfId="410" xr:uid="{32D44D50-FB79-4E5A-8F9E-34E7880CC0CC}"/>
    <cellStyle name="Euro 44 4 2 2" xfId="2309" xr:uid="{ACE27966-6B0E-4497-86D5-DC9857000E7D}"/>
    <cellStyle name="Euro 44 4 3" xfId="2308" xr:uid="{1591822B-2401-4060-9FA6-A83837FCAE18}"/>
    <cellStyle name="Euro 44 5" xfId="411" xr:uid="{48441102-73CE-497B-8AE0-299CCAEC261F}"/>
    <cellStyle name="Euro 45" xfId="412" xr:uid="{9F89364A-CFB6-4320-A390-EA11241F1C28}"/>
    <cellStyle name="Euro 45 2" xfId="413" xr:uid="{06C03827-7AF0-4694-981B-A24B3926CA38}"/>
    <cellStyle name="Euro 45 2 2" xfId="2311" xr:uid="{225D8645-F2A6-41BA-86B5-5897A1F4CC58}"/>
    <cellStyle name="Euro 45 3" xfId="2310" xr:uid="{DCBA5A61-99E7-498A-8D8B-A94916018B3A}"/>
    <cellStyle name="Euro 45 4" xfId="4939" xr:uid="{661945A6-62EC-4366-97F6-68633561D69E}"/>
    <cellStyle name="Euro 46" xfId="414" xr:uid="{DB0B77AD-828C-49A4-9F49-B337C6EF0558}"/>
    <cellStyle name="Euro 46 2" xfId="2312" xr:uid="{58BEC13F-109F-4131-9368-50095DE5BEC3}"/>
    <cellStyle name="Euro 47" xfId="415" xr:uid="{E169D498-34BD-4C1F-974C-AE5204DFABC7}"/>
    <cellStyle name="Euro 47 2" xfId="416" xr:uid="{C786E457-3969-4C89-9D48-8E267DD3EDCC}"/>
    <cellStyle name="Euro 47 3" xfId="417" xr:uid="{7F27742F-DD85-4A42-A6B0-274F311C3219}"/>
    <cellStyle name="Euro 47 3 2" xfId="2314" xr:uid="{DD694EB2-B402-41A9-98CE-2D882C20B645}"/>
    <cellStyle name="Euro 47 4" xfId="2313" xr:uid="{8DA158C9-C7C2-4D7D-89D4-449944FD39DA}"/>
    <cellStyle name="Euro 48" xfId="418" xr:uid="{891917C3-AF8B-4745-81FB-4E7CCD55B51F}"/>
    <cellStyle name="Euro 48 2" xfId="2315" xr:uid="{61359ADF-B3BD-4BFB-9528-9E0A9F45706A}"/>
    <cellStyle name="Euro 49" xfId="419" xr:uid="{690158D7-65EB-475E-9D3A-AE4F99136DA8}"/>
    <cellStyle name="Euro 49 2" xfId="420" xr:uid="{25E2D2F1-2BB0-42AF-A230-5D15B25286FB}"/>
    <cellStyle name="Euro 49 2 2" xfId="2317" xr:uid="{3A7136C1-4735-4EC4-958A-926A93287064}"/>
    <cellStyle name="Euro 49 3" xfId="2316" xr:uid="{F967DBB0-CEA9-49EA-A313-DC985CAE5CA1}"/>
    <cellStyle name="Euro 5" xfId="421" xr:uid="{73EA0FAD-A417-4021-A2B1-080870E3C964}"/>
    <cellStyle name="Euro 5 2" xfId="422" xr:uid="{675C14E9-D3CF-4431-BF89-412CADB697C7}"/>
    <cellStyle name="Euro 5 2 2" xfId="2318" xr:uid="{F58FDE8F-E71A-4A1A-ADED-90431360D14E}"/>
    <cellStyle name="Euro 5 3" xfId="423" xr:uid="{B3F95617-87EA-4085-9151-CA0FFB065FD7}"/>
    <cellStyle name="Euro 5 3 2" xfId="424" xr:uid="{6133BB55-72F9-47D5-9360-F7D9A6EACD72}"/>
    <cellStyle name="Euro 5 3 3" xfId="425" xr:uid="{D24705FD-DA95-49BF-A6DC-4FF9BC851CB3}"/>
    <cellStyle name="Euro 5 3 3 2" xfId="2320" xr:uid="{63D996B9-A9A9-451E-8427-0F67EA9CF01E}"/>
    <cellStyle name="Euro 5 3 4" xfId="2319" xr:uid="{96515E58-B32E-429F-AB62-D2E1061197EB}"/>
    <cellStyle name="Euro 5 4" xfId="426" xr:uid="{1B77ED0B-97E6-44AA-B46C-BB35DF5BC6EC}"/>
    <cellStyle name="Euro 5 4 2" xfId="427" xr:uid="{08F1F213-AC1B-4CAA-A023-C314DE63B2F8}"/>
    <cellStyle name="Euro 5 4 2 2" xfId="2322" xr:uid="{4DB601ED-57AD-4359-8BFB-2DB3D08FC4AA}"/>
    <cellStyle name="Euro 5 4 3" xfId="2321" xr:uid="{39BFCE66-CD8B-4925-9BAD-031FFB538720}"/>
    <cellStyle name="Euro 5 5" xfId="428" xr:uid="{95BDC473-92EF-4ED6-86F9-B33AF298175D}"/>
    <cellStyle name="Euro 50" xfId="429" xr:uid="{71ED9B80-C84D-4D77-A384-2D4EF18AC89E}"/>
    <cellStyle name="Euro 51" xfId="430" xr:uid="{FD871C87-E7DE-4789-98ED-80E9F098A18E}"/>
    <cellStyle name="Euro 51 2" xfId="2323" xr:uid="{A31BA79F-E490-4B7C-9362-BC0A45E67AAF}"/>
    <cellStyle name="Euro 6" xfId="431" xr:uid="{C6D4A78A-11E9-451A-A474-40BF2D3558EF}"/>
    <cellStyle name="Euro 6 2" xfId="432" xr:uid="{A6E06CD2-E328-4504-B36D-C91B319D5290}"/>
    <cellStyle name="Euro 6 2 2" xfId="2324" xr:uid="{F014A86B-DF80-49FA-8796-A3384E1E0169}"/>
    <cellStyle name="Euro 6 3" xfId="433" xr:uid="{291B9773-18F7-484B-B1C1-3BB8B41CD946}"/>
    <cellStyle name="Euro 6 3 2" xfId="434" xr:uid="{AF253E6F-309C-4AB3-AABA-F7185879B094}"/>
    <cellStyle name="Euro 6 3 3" xfId="435" xr:uid="{6B9EFE9C-0070-45AE-AF33-C16A1AC66769}"/>
    <cellStyle name="Euro 6 3 3 2" xfId="2326" xr:uid="{A75E529C-0A59-4561-A849-EABC17D37004}"/>
    <cellStyle name="Euro 6 3 4" xfId="2325" xr:uid="{DE6E9E8F-F90F-4170-8EED-E50AA1BC95B5}"/>
    <cellStyle name="Euro 6 4" xfId="436" xr:uid="{8A24BCD6-E02E-4115-82E4-42C91047E9AA}"/>
    <cellStyle name="Euro 6 4 2" xfId="437" xr:uid="{249B78AE-DDC0-403F-AA33-5BCA59F61D4B}"/>
    <cellStyle name="Euro 6 4 2 2" xfId="2328" xr:uid="{0C69EBD8-DB3A-4C8F-B582-7F643B2CF844}"/>
    <cellStyle name="Euro 6 4 3" xfId="2327" xr:uid="{5A6417CA-D999-4D58-A337-3CF4974312B2}"/>
    <cellStyle name="Euro 6 5" xfId="438" xr:uid="{278FC018-6069-4586-A9AC-E63EA95E8F73}"/>
    <cellStyle name="Euro 7" xfId="439" xr:uid="{0918AA4A-8A2A-4C6B-8B02-5EC49F9975BD}"/>
    <cellStyle name="Euro 7 2" xfId="440" xr:uid="{5EB9332F-472D-48EC-B508-CDDC21D770BE}"/>
    <cellStyle name="Euro 7 2 2" xfId="2329" xr:uid="{AF23DE4B-8EBE-4330-9D24-8D8BC5DAAE86}"/>
    <cellStyle name="Euro 7 3" xfId="441" xr:uid="{9D56B451-E578-4B1B-85CC-051D446F626D}"/>
    <cellStyle name="Euro 7 3 2" xfId="442" xr:uid="{C3F26827-C248-426E-9ADF-C0083685D9D0}"/>
    <cellStyle name="Euro 7 3 3" xfId="443" xr:uid="{76F8BBF6-1E7E-4239-95E3-A1BA0084CF0A}"/>
    <cellStyle name="Euro 7 3 3 2" xfId="2331" xr:uid="{2FBEB75C-6599-4537-A494-0027B91274E9}"/>
    <cellStyle name="Euro 7 3 4" xfId="2330" xr:uid="{4A59F0D8-32AB-403A-94B8-CA89DBA45B4F}"/>
    <cellStyle name="Euro 7 4" xfId="444" xr:uid="{B88547E5-71C1-4379-8E03-227AA4C91E4D}"/>
    <cellStyle name="Euro 7 4 2" xfId="445" xr:uid="{3BBC397D-5735-42AA-B89A-7C47E62AB421}"/>
    <cellStyle name="Euro 7 4 2 2" xfId="2333" xr:uid="{62B88B4C-5749-4D98-BE14-22C43ACCF928}"/>
    <cellStyle name="Euro 7 4 3" xfId="2332" xr:uid="{23C424E0-0EFB-4DBE-BFA3-F987D8FC5BDE}"/>
    <cellStyle name="Euro 7 5" xfId="446" xr:uid="{C09F4AA0-ECA8-4F51-B112-DD1107093FBE}"/>
    <cellStyle name="Euro 8" xfId="447" xr:uid="{0FE23122-F9B9-41AB-AFE6-219706B3DB8F}"/>
    <cellStyle name="Euro 8 2" xfId="448" xr:uid="{10E024D4-5357-451C-9CD8-68E2829BD27F}"/>
    <cellStyle name="Euro 8 2 2" xfId="2334" xr:uid="{1DC1B820-1155-4999-B709-5E23D8A0461B}"/>
    <cellStyle name="Euro 8 3" xfId="449" xr:uid="{D1B300E4-1BA5-420A-996E-DFC206E2B8F2}"/>
    <cellStyle name="Euro 8 3 2" xfId="450" xr:uid="{83A05AC8-FCDD-406F-940C-D1210B2E681A}"/>
    <cellStyle name="Euro 8 3 3" xfId="451" xr:uid="{B8B9C306-4537-4988-B3FE-A887F07E681E}"/>
    <cellStyle name="Euro 8 3 3 2" xfId="2336" xr:uid="{4B2BD5E7-7045-4C6D-8A0E-64DCB28B220D}"/>
    <cellStyle name="Euro 8 3 4" xfId="2335" xr:uid="{66AD7CB3-0F37-4C22-A144-71E26581A595}"/>
    <cellStyle name="Euro 8 4" xfId="452" xr:uid="{FA55B24D-88B6-4437-9666-60BB3233BD74}"/>
    <cellStyle name="Euro 8 4 2" xfId="453" xr:uid="{5390D38B-2335-411E-A268-CE720FEC561A}"/>
    <cellStyle name="Euro 8 4 2 2" xfId="2338" xr:uid="{7A429829-2160-43CD-86BA-A1670D9B21FD}"/>
    <cellStyle name="Euro 8 4 3" xfId="2337" xr:uid="{80E0C396-D8A0-4574-8F69-B1FC74C919BD}"/>
    <cellStyle name="Euro 8 5" xfId="454" xr:uid="{6D97D834-1B5C-4804-8445-947F51F42BB0}"/>
    <cellStyle name="Euro 9" xfId="455" xr:uid="{729056D7-B29F-4438-89DB-C6867C0813B7}"/>
    <cellStyle name="Euro 9 2" xfId="456" xr:uid="{1F49A2D1-BF95-437D-A563-4FADA55A2CCD}"/>
    <cellStyle name="Euro 9 2 2" xfId="2339" xr:uid="{62109A0B-12C6-40F5-BCDF-232E11DC00FC}"/>
    <cellStyle name="Euro 9 3" xfId="457" xr:uid="{6B150ECB-A8B2-4C3B-A75A-F95EB5D36736}"/>
    <cellStyle name="Euro 9 3 2" xfId="458" xr:uid="{98169EDC-EAEC-4B3F-AA34-814422BDAEB1}"/>
    <cellStyle name="Euro 9 3 3" xfId="459" xr:uid="{309A7A16-DBC1-4063-90E2-E384BD66A39E}"/>
    <cellStyle name="Euro 9 3 3 2" xfId="2341" xr:uid="{1E96C9D8-FFD5-468C-AE10-9DF7D931FC5F}"/>
    <cellStyle name="Euro 9 3 4" xfId="2340" xr:uid="{0759E7BE-04BE-4FDC-A41A-715EDBF05732}"/>
    <cellStyle name="Euro 9 4" xfId="460" xr:uid="{A0D6B9FA-6761-473A-8706-B8CBF1C4371A}"/>
    <cellStyle name="Euro 9 4 2" xfId="461" xr:uid="{5731E244-27E8-4D9B-98BA-76053F0E741E}"/>
    <cellStyle name="Euro 9 4 2 2" xfId="2343" xr:uid="{17F0D08D-0944-4D0E-BFF2-6167FB5AFC3B}"/>
    <cellStyle name="Euro 9 4 3" xfId="2342" xr:uid="{D24F69B3-775E-47BA-8B4B-B1C1A3EF1CE0}"/>
    <cellStyle name="Euro 9 5" xfId="462" xr:uid="{BA8D5581-8DEC-4D36-9985-26F185CFDC1E}"/>
    <cellStyle name="Explanatory Text" xfId="29" builtinId="53" customBuiltin="1"/>
    <cellStyle name="Explanatory Text 2" xfId="3443" xr:uid="{F3B5CBAB-A8BA-494D-A6A5-939CF005C0EB}"/>
    <cellStyle name="Fixed2 - Type2" xfId="463" xr:uid="{045A787E-6851-4A1D-AF16-1F7A1FF6B6A9}"/>
    <cellStyle name="Good" xfId="25" builtinId="26" customBuiltin="1"/>
    <cellStyle name="Good 2" xfId="3444" xr:uid="{BC1E0F0F-EA85-4892-A5E5-8C3C5833CDE5}"/>
    <cellStyle name="Heading 1" xfId="22" builtinId="16"/>
    <cellStyle name="Heading 1 2" xfId="3445" xr:uid="{B78DC071-1F6B-49A2-A53C-7B11C1601B08}"/>
    <cellStyle name="Heading 2" xfId="1" builtinId="17"/>
    <cellStyle name="Heading 2 2" xfId="3446" xr:uid="{739E29AC-8220-4E6B-941E-34913DF1DFDF}"/>
    <cellStyle name="Heading 3 2" xfId="3447" xr:uid="{B386FBA4-0435-4701-B9D2-102E3972058C}"/>
    <cellStyle name="Heading 3 2 2" xfId="7994" xr:uid="{2C132708-EF41-4FD3-BB53-3A5BE155FDC1}"/>
    <cellStyle name="Heading 4" xfId="23" builtinId="19"/>
    <cellStyle name="Heading 4 2" xfId="3448" xr:uid="{109E963A-A83C-4534-A716-9C3D81FA1FA2}"/>
    <cellStyle name="Hyperlink 2" xfId="464" xr:uid="{AFBC5A9D-C854-4028-975B-440EADB0F024}"/>
    <cellStyle name="Hyperlink 2 2" xfId="3449" xr:uid="{788EAA1B-1A8D-4E49-90E3-9DD73EE12E89}"/>
    <cellStyle name="Hyperlink 3" xfId="3450" xr:uid="{36EA125C-E4B4-4AFE-8B82-669294C64EA1}"/>
    <cellStyle name="Input 2" xfId="466" xr:uid="{5D716938-5D2D-46C5-9091-276D221B9E1D}"/>
    <cellStyle name="Input 2 2" xfId="3527" xr:uid="{7060D1EC-F7A8-4E23-93A5-D5383CF2E20C}"/>
    <cellStyle name="Input 2 2 2" xfId="8049" xr:uid="{B2DF71D1-C759-4B7D-B672-880991D05658}"/>
    <cellStyle name="Input 2 2 2 2" xfId="13407" xr:uid="{272DE214-5FDD-4277-A784-6A6F19A79702}"/>
    <cellStyle name="Input 2 2 2 2 2" xfId="16101" xr:uid="{A134CC9A-2643-48B8-A35C-DF82B4A7CA09}"/>
    <cellStyle name="Input 2 2 2 3" xfId="16016" xr:uid="{E279B0A3-389B-4757-AC1B-774D5BE8CD68}"/>
    <cellStyle name="Input 2 2 3" xfId="14619" xr:uid="{F91A83DC-2FFD-49D8-9140-B70BC0741379}"/>
    <cellStyle name="Input 2 2 3 2" xfId="16115" xr:uid="{E7C2AC72-8842-42F9-8856-497859392377}"/>
    <cellStyle name="Input 2 2 4" xfId="14633" xr:uid="{75C129C0-C1EA-4B46-9248-FFC23D3A97C3}"/>
    <cellStyle name="Input 2 2 4 2" xfId="16119" xr:uid="{5C60A929-2894-4AE5-A616-AAFCF0B76E12}"/>
    <cellStyle name="Input 2 2 5" xfId="14607" xr:uid="{2BC5E821-8CB2-46D0-AAE7-AE58A819626A}"/>
    <cellStyle name="Input 2 2 5 2" xfId="16113" xr:uid="{83A7BCC6-6F30-4452-92FD-4BEDF5765F96}"/>
    <cellStyle name="Input 2 2 6" xfId="15977" xr:uid="{90651B60-7417-4AB7-B4A7-F17464B7F809}"/>
    <cellStyle name="Input 2 2 6 2" xfId="16153" xr:uid="{95514088-5E53-4A3C-914B-ED4119E2AAAA}"/>
    <cellStyle name="Input 2 3" xfId="7902" xr:uid="{99CFB7DE-E9D2-4DEB-97DB-AED45F1783DE}"/>
    <cellStyle name="Input 2 3 2" xfId="13210" xr:uid="{422BF120-7D45-4CAD-ADD9-7FEB8B2D8F7B}"/>
    <cellStyle name="Input 2 3 2 2" xfId="16028" xr:uid="{A755B0C4-ECCE-41B7-B0C8-46F17ED42AC0}"/>
    <cellStyle name="Input 2 3 3" xfId="15994" xr:uid="{B8AAEEBE-CD97-43A4-A2F7-B3523167F20F}"/>
    <cellStyle name="Input 2 4" xfId="13250" xr:uid="{3C8EB56F-C201-44DF-938E-732AD9E54A71}"/>
    <cellStyle name="Input 2 4 2" xfId="16063" xr:uid="{2BFC9A5D-09C7-4800-8929-A5EF95D526EC}"/>
    <cellStyle name="Input 2 5" xfId="13213" xr:uid="{FFD84356-F847-43D1-BE93-8620C5378A78}"/>
    <cellStyle name="Input 2 5 2" xfId="16030" xr:uid="{16B5AB4D-1A8B-4703-8C79-EB0BF9909D0B}"/>
    <cellStyle name="Input 2 6" xfId="13291" xr:uid="{2F688E51-F3B9-4629-91B8-9DF5DDE4429A}"/>
    <cellStyle name="Input 2 6 2" xfId="16094" xr:uid="{0874A0A3-F277-4D36-BC0F-53B405CF74BB}"/>
    <cellStyle name="Input 2 7" xfId="13218" xr:uid="{BAF50464-F343-441D-B1A3-8667871E2FFF}"/>
    <cellStyle name="Input 2 7 2" xfId="16035" xr:uid="{63D01EB1-5EE6-46E2-BF82-EB8035484C2E}"/>
    <cellStyle name="Input 3" xfId="467" xr:uid="{2786A053-E3A8-4601-8D38-38E070F6EA2F}"/>
    <cellStyle name="Input 4" xfId="7901" xr:uid="{E9A3AA27-2B85-490F-BABA-73D918EDEA20}"/>
    <cellStyle name="Input 4 2" xfId="13209" xr:uid="{51E75C6F-F5FF-4561-9579-7384728BF9B6}"/>
    <cellStyle name="Input 4 2 2" xfId="16027" xr:uid="{1D7C2A4B-A716-4995-B085-E9EB0831CEA9}"/>
    <cellStyle name="Input 4 3" xfId="15993" xr:uid="{8F31B54A-4BE2-46FC-84B1-972A3111F82D}"/>
    <cellStyle name="Input 5" xfId="13251" xr:uid="{2EE413DF-E4EE-44A2-B0D9-8E970F830385}"/>
    <cellStyle name="Input 5 2" xfId="16064" xr:uid="{167AF715-948B-4323-B57B-061AA8D58C79}"/>
    <cellStyle name="Input 6" xfId="13264" xr:uid="{8404C303-D918-4E14-BFA6-40602159AA92}"/>
    <cellStyle name="Input 6 2" xfId="16072" xr:uid="{72D68870-5B87-4B4E-A400-C7A1EA5FE907}"/>
    <cellStyle name="Input 7" xfId="13249" xr:uid="{B6EAC4D9-5DA3-4624-9D18-4660B51F713D}"/>
    <cellStyle name="Input 7 2" xfId="16062" xr:uid="{F516EE77-0600-4758-94F3-7F4D3873E801}"/>
    <cellStyle name="Input 8" xfId="14637" xr:uid="{AECC59D1-A3A8-4D98-B44A-2C8F3BC6C2BA}"/>
    <cellStyle name="Input 8 2" xfId="16123" xr:uid="{CD17DAF3-0B9C-4B64-B1FF-BB70E8D3DD85}"/>
    <cellStyle name="Input 9" xfId="465" xr:uid="{A99C197C-0B5D-4F1B-824C-7BCB2E5FBAA9}"/>
    <cellStyle name="InputCells" xfId="468" xr:uid="{E47A21F1-68AC-41CF-98A6-E71853E28488}"/>
    <cellStyle name="Komma 10" xfId="3507" xr:uid="{3B94CB99-0A77-4662-B70E-431374511A9C}"/>
    <cellStyle name="Komma 10 2" xfId="4157" xr:uid="{B8911951-EE56-47ED-86E0-6A0864954CE9}"/>
    <cellStyle name="Komma 10 2 2" xfId="7322" xr:uid="{98427AF1-B16B-4921-BD82-80DDAA0FCCB3}"/>
    <cellStyle name="Komma 10 2 2 2" xfId="9986" xr:uid="{050193F6-0655-4DFD-89A9-9F770B312CC8}"/>
    <cellStyle name="Komma 10 2 2 2 2" xfId="15376" xr:uid="{A9C65114-359C-4674-9930-6520E8AF4518}"/>
    <cellStyle name="Komma 10 2 2 3" xfId="12623" xr:uid="{9BE226FA-4862-4EF2-BED8-C7A0DE5D053E}"/>
    <cellStyle name="Komma 10 2 3" xfId="8656" xr:uid="{90DFA8C7-F19E-48FB-AA95-3063F5CDBABE}"/>
    <cellStyle name="Komma 10 2 3 2" xfId="14014" xr:uid="{D3EB6E51-A543-448C-9FD2-E202F49C2214}"/>
    <cellStyle name="Komma 10 2 4" xfId="11292" xr:uid="{E347DFF8-1BEF-4150-BE72-AE8B652D943A}"/>
    <cellStyle name="Komma 10 3" xfId="6712" xr:uid="{D5F7CF7A-462B-499B-8302-B521FED3AEE1}"/>
    <cellStyle name="Komma 10 3 2" xfId="9375" xr:uid="{47A8A41C-254B-44B0-A1D3-CCC08DA62286}"/>
    <cellStyle name="Komma 10 3 2 2" xfId="14765" xr:uid="{8C2BA0FA-7397-4B89-A5CB-DF41DF2A4A10}"/>
    <cellStyle name="Komma 10 3 3" xfId="12012" xr:uid="{245E7ACD-3BAD-4DD5-BB39-C0B577F1B1A8}"/>
    <cellStyle name="Komma 10 4" xfId="8040" xr:uid="{BCE983E5-46B6-492B-9E78-A4D68EDEFFED}"/>
    <cellStyle name="Komma 10 4 2" xfId="13398" xr:uid="{81DF3234-F7C7-4F1A-8B5D-D2C46711991B}"/>
    <cellStyle name="Komma 10 5" xfId="10681" xr:uid="{A4DC4A5A-D7B2-41EE-8764-4454ED4A6FB8}"/>
    <cellStyle name="Komma 11" xfId="3376" xr:uid="{7977A5EF-DBF6-468B-AE93-4779F099CE81}"/>
    <cellStyle name="Komma 2" xfId="469" xr:uid="{B1BA3A21-766D-4836-8A61-455C84E118AC}"/>
    <cellStyle name="Komma 2 2" xfId="470" xr:uid="{D0726838-4F03-471E-AB9A-736597C14208}"/>
    <cellStyle name="Komma 2 2 2" xfId="3315" xr:uid="{908DC3CC-A88F-407E-8515-AB826C274F2F}"/>
    <cellStyle name="Komma 2 2 3" xfId="3510" xr:uid="{869D53C0-2C36-4E2B-A307-42A539FF2F32}"/>
    <cellStyle name="Komma 2 3" xfId="3345" xr:uid="{E31ADBEB-0B02-4C7C-AA0E-A3EF467684EF}"/>
    <cellStyle name="Komma 2 3 2" xfId="3635" xr:uid="{DF7BF868-4CAA-402A-9389-0D14A7E182AD}"/>
    <cellStyle name="Komma 2 3 3" xfId="4940" xr:uid="{F8215F99-68FC-44AE-A485-846027B6B68A}"/>
    <cellStyle name="Komma 2 3 4" xfId="6628" xr:uid="{7A6BEBBE-22E5-4ADC-9F34-FF178D9BA711}"/>
    <cellStyle name="Komma 2 3 4 2" xfId="9300" xr:uid="{CEEB0F91-4311-4F5A-B581-DC7AF893DA94}"/>
    <cellStyle name="Komma 2 3 4 2 2" xfId="14690" xr:uid="{EA22C307-1D2B-4A8B-AF0C-1843719C8962}"/>
    <cellStyle name="Komma 2 3 4 3" xfId="11937" xr:uid="{9F8AEADC-EAE5-44A0-91D5-CC1C6432DDFE}"/>
    <cellStyle name="Komma 2 3 5" xfId="7962" xr:uid="{80A79D44-BBAA-44F6-B5C8-C2B51B29C303}"/>
    <cellStyle name="Komma 2 3 5 2" xfId="13320" xr:uid="{AD72762E-DEEB-431D-AA06-2AAAC796A9B4}"/>
    <cellStyle name="Komma 2 3 6" xfId="10606" xr:uid="{47289AB4-3AAE-4F15-AA15-4158861107D4}"/>
    <cellStyle name="Komma 2 4" xfId="3314" xr:uid="{64F1EBCD-173A-4691-A5C5-815EC9716C3A}"/>
    <cellStyle name="Komma 2 4 2" xfId="4160" xr:uid="{52B6BE25-4D38-47CE-819D-212B7A83C405}"/>
    <cellStyle name="Komma 2 4 2 2" xfId="7325" xr:uid="{5E60B5A6-5CE0-4503-B9FD-1FCE6D6C3B64}"/>
    <cellStyle name="Komma 2 4 2 2 2" xfId="9989" xr:uid="{29016AE2-B143-42D8-A163-7984B74A79BF}"/>
    <cellStyle name="Komma 2 4 2 2 2 2" xfId="15379" xr:uid="{01FBECEE-2112-4224-AF64-413D76081C34}"/>
    <cellStyle name="Komma 2 4 2 2 3" xfId="12626" xr:uid="{85016F3D-93E0-445A-856F-3EA0CA870A4A}"/>
    <cellStyle name="Komma 2 4 2 3" xfId="8659" xr:uid="{DEB79848-557C-4909-8FC2-C54C846A4D92}"/>
    <cellStyle name="Komma 2 4 2 3 2" xfId="14017" xr:uid="{5C64E909-E648-4087-A2E2-925D5F1FA49C}"/>
    <cellStyle name="Komma 2 4 2 4" xfId="11295" xr:uid="{AF711684-8B16-4A9D-94D8-04FD867182F7}"/>
    <cellStyle name="Komma 2 4 3" xfId="3519" xr:uid="{99E7DDD1-646B-49FB-AFE3-0DA5D7D6BA5D}"/>
    <cellStyle name="Komma 2 4 3 2" xfId="6715" xr:uid="{25F00928-3D86-41A0-8CA4-EB17DD4E9A05}"/>
    <cellStyle name="Komma 2 4 3 2 2" xfId="9378" xr:uid="{A449C739-27BE-44FA-B8DE-82244B47A844}"/>
    <cellStyle name="Komma 2 4 3 2 2 2" xfId="14768" xr:uid="{DED46E7F-6467-4BE1-BEC4-B78624E688B0}"/>
    <cellStyle name="Komma 2 4 3 2 3" xfId="12015" xr:uid="{E5FE311F-8A2E-4E92-82D7-A2FB5A0ADD61}"/>
    <cellStyle name="Komma 2 4 3 3" xfId="8043" xr:uid="{0049985D-F373-450D-9C52-A1842A9F6949}"/>
    <cellStyle name="Komma 2 4 3 3 2" xfId="13401" xr:uid="{EA4D1391-E41E-4388-987F-0B7C30330E59}"/>
    <cellStyle name="Komma 2 4 3 4" xfId="10684" xr:uid="{6D9053D1-15E8-452B-89B6-7A0893A1D92A}"/>
    <cellStyle name="Komma 2 5" xfId="3394" xr:uid="{029E656B-E2A8-4E96-BDC4-B308DAEA9363}"/>
    <cellStyle name="Komma 2 6" xfId="4869" xr:uid="{D93A2F57-337B-4813-A8A2-4D8EF0A556A8}"/>
    <cellStyle name="Komma 2 6 2" xfId="9237" xr:uid="{C024D669-E33B-4A0D-B234-860BC5FAB7D7}"/>
    <cellStyle name="Komma 2 6 2 2" xfId="14598" xr:uid="{5E572730-3C27-421E-AF1F-D7B23DC6295D}"/>
    <cellStyle name="Komma 2 6 3" xfId="11873" xr:uid="{67E39277-A513-4DF9-8081-A6498A523DB7}"/>
    <cellStyle name="Komma 3" xfId="471" xr:uid="{0B1F3714-9970-464E-9B10-AE9480989E49}"/>
    <cellStyle name="Komma 3 10" xfId="3392" xr:uid="{3EEC78CB-51BF-4605-9974-A624802E81DA}"/>
    <cellStyle name="Komma 3 10 2" xfId="6658" xr:uid="{E3E481BF-38ED-4B93-920A-FB474DF4E40B}"/>
    <cellStyle name="Komma 3 10 2 2" xfId="9329" xr:uid="{7D262C54-DCEA-44AA-BC07-F66097058C07}"/>
    <cellStyle name="Komma 3 10 2 2 2" xfId="14719" xr:uid="{20A84DAB-EE89-4FE4-86AA-C269D7203C80}"/>
    <cellStyle name="Komma 3 10 2 3" xfId="11966" xr:uid="{7CA01DC1-887D-464C-A6FD-E2028B9AC182}"/>
    <cellStyle name="Komma 3 10 3" xfId="7990" xr:uid="{4495EF20-FDEC-479B-9290-E8815AC563B5}"/>
    <cellStyle name="Komma 3 10 3 2" xfId="13349" xr:uid="{3B492F18-504F-4E64-AA28-3BAD6168439D}"/>
    <cellStyle name="Komma 3 10 4" xfId="10635" xr:uid="{954DBDDC-B265-4B2A-953D-1D4EE149DFB6}"/>
    <cellStyle name="Komma 3 11" xfId="4870" xr:uid="{B593D2D9-1CE1-45AB-8C47-03CDB8839519}"/>
    <cellStyle name="Komma 3 12" xfId="5688" xr:uid="{381C1FD3-2BC6-4355-A678-C7B514B9AA27}"/>
    <cellStyle name="Komma 3 2" xfId="472" xr:uid="{F96F7755-34B9-40F1-866A-BC4D0A612CEA}"/>
    <cellStyle name="Komma 3 2 2" xfId="3484" xr:uid="{E1708750-AAA3-4632-8511-CFEC78DF42F3}"/>
    <cellStyle name="Komma 3 2 2 2" xfId="3638" xr:uid="{D3807DA5-C561-402F-90C9-FD08588D3E31}"/>
    <cellStyle name="Komma 3 2 2 2 2" xfId="4275" xr:uid="{20D58A31-E20D-4679-ABF6-B7FD706DA2E9}"/>
    <cellStyle name="Komma 3 2 2 2 2 2" xfId="7440" xr:uid="{DA0C203A-9DEB-42D6-B9E0-B36587A04D7B}"/>
    <cellStyle name="Komma 3 2 2 2 2 2 2" xfId="10104" xr:uid="{171A719B-D28E-4A3E-AF1B-66E5FC91E6F5}"/>
    <cellStyle name="Komma 3 2 2 2 2 2 2 2" xfId="15494" xr:uid="{8024525B-CEF4-4C6D-BFD6-2E426FD48F1C}"/>
    <cellStyle name="Komma 3 2 2 2 2 2 3" xfId="12741" xr:uid="{0B07EB24-D81F-4EDE-A6CA-CEF5D0AF3490}"/>
    <cellStyle name="Komma 3 2 2 2 2 3" xfId="8774" xr:uid="{50E2C6E5-8E11-47ED-B970-FFC76177C7DA}"/>
    <cellStyle name="Komma 3 2 2 2 2 3 2" xfId="14132" xr:uid="{301E9F5D-5AB1-4E4B-A03F-A6268136422E}"/>
    <cellStyle name="Komma 3 2 2 2 2 4" xfId="11410" xr:uid="{A061D2B2-9103-4620-A3EE-64AE9290BBEB}"/>
    <cellStyle name="Komma 3 2 2 2 3" xfId="6817" xr:uid="{438FB08E-CE0F-4EA4-A4EE-F9A00764ABF9}"/>
    <cellStyle name="Komma 3 2 2 2 3 2" xfId="9481" xr:uid="{E8AA6695-FD2F-4539-9992-DFE34FCEB99F}"/>
    <cellStyle name="Komma 3 2 2 2 3 2 2" xfId="14871" xr:uid="{CBB21181-6326-4478-8356-F82A050ABBFE}"/>
    <cellStyle name="Komma 3 2 2 2 3 3" xfId="12118" xr:uid="{04E15147-46EC-4A30-87E8-749F7B56C701}"/>
    <cellStyle name="Komma 3 2 2 2 4" xfId="8151" xr:uid="{DA1EE237-E8A9-4623-9733-DEBF68BFDC71}"/>
    <cellStyle name="Komma 3 2 2 2 4 2" xfId="13509" xr:uid="{D4B9B6ED-CDFE-48F8-86B7-89A506D93AA5}"/>
    <cellStyle name="Komma 3 2 2 2 5" xfId="10787" xr:uid="{A86459A2-B5F4-413C-85C0-AD053B249EE3}"/>
    <cellStyle name="Komma 3 2 2 3" xfId="4135" xr:uid="{FD35C778-8E1A-429B-ACE0-AFB6FBCDC35B}"/>
    <cellStyle name="Komma 3 2 2 3 2" xfId="7300" xr:uid="{2695A3BF-4E11-4B0C-B59B-169488B4850B}"/>
    <cellStyle name="Komma 3 2 2 3 2 2" xfId="9964" xr:uid="{28CD782C-513E-4FCB-A422-401383952E51}"/>
    <cellStyle name="Komma 3 2 2 3 2 2 2" xfId="15354" xr:uid="{DEDF4DC0-6FB6-42BC-B810-E866D1ACD84F}"/>
    <cellStyle name="Komma 3 2 2 3 2 3" xfId="12601" xr:uid="{27EC21D5-B958-4E13-86AF-F3DAE1C0A2C9}"/>
    <cellStyle name="Komma 3 2 2 3 3" xfId="8634" xr:uid="{4BEE336A-6DFE-4501-9F14-1C25858170C8}"/>
    <cellStyle name="Komma 3 2 2 3 3 2" xfId="13992" xr:uid="{B7F4711C-2BC9-4DB2-95EA-C5A2D7303B39}"/>
    <cellStyle name="Komma 3 2 2 3 4" xfId="11270" xr:uid="{BEB6AB84-A5D2-404C-8F36-3893DA48B310}"/>
    <cellStyle name="Komma 3 2 2 4" xfId="6690" xr:uid="{E2425E2E-B9B8-460B-A91C-37545A97C53D}"/>
    <cellStyle name="Komma 3 2 2 4 2" xfId="9353" xr:uid="{236CC12D-3D41-401F-A0C0-26CA3C0BDA4B}"/>
    <cellStyle name="Komma 3 2 2 4 2 2" xfId="14743" xr:uid="{FBF31A82-6B43-4566-87B8-23DF3759C93E}"/>
    <cellStyle name="Komma 3 2 2 4 3" xfId="11990" xr:uid="{8DE2127A-D831-4241-9CD3-C3DEA8983352}"/>
    <cellStyle name="Komma 3 2 2 5" xfId="8018" xr:uid="{823A1D19-E7EB-4B06-89F9-F927368F9BBA}"/>
    <cellStyle name="Komma 3 2 2 5 2" xfId="13376" xr:uid="{11140375-85FC-4D0D-B877-5AD1E39DA773}"/>
    <cellStyle name="Komma 3 2 2 6" xfId="10659" xr:uid="{A504817F-5581-478D-B010-6D5DFEA7414E}"/>
    <cellStyle name="Komma 3 2 3" xfId="3500" xr:uid="{9757BFAA-5499-4A4D-AF01-FBD454A823AB}"/>
    <cellStyle name="Komma 3 2 3 2" xfId="3639" xr:uid="{DF24A8D3-FBBF-48F3-A593-C4AA4CE26AD4}"/>
    <cellStyle name="Komma 3 2 3 2 2" xfId="4276" xr:uid="{FBBA79E0-1AB0-49CD-BA7B-2E52C343ADF7}"/>
    <cellStyle name="Komma 3 2 3 2 2 2" xfId="7441" xr:uid="{7D13E69A-0F19-4404-B5E8-2706FD86C01A}"/>
    <cellStyle name="Komma 3 2 3 2 2 2 2" xfId="10105" xr:uid="{01B75053-3D49-4AA5-B8B7-8F1582ADF518}"/>
    <cellStyle name="Komma 3 2 3 2 2 2 2 2" xfId="15495" xr:uid="{B334C74C-73D2-427A-9944-1433EC60F7EA}"/>
    <cellStyle name="Komma 3 2 3 2 2 2 3" xfId="12742" xr:uid="{F7A0B68B-8121-4C89-ACDC-84510FBA3ACB}"/>
    <cellStyle name="Komma 3 2 3 2 2 3" xfId="8775" xr:uid="{8DA5A4D0-4C58-4B1D-9FE2-8B6E57A936EC}"/>
    <cellStyle name="Komma 3 2 3 2 2 3 2" xfId="14133" xr:uid="{54DF1CE3-9895-4D9A-80F2-E47FAC5DA234}"/>
    <cellStyle name="Komma 3 2 3 2 2 4" xfId="11411" xr:uid="{0331BC21-93E7-4265-969F-883E06AC2E9E}"/>
    <cellStyle name="Komma 3 2 3 2 3" xfId="6818" xr:uid="{141AB8D8-94EE-4EDF-85D8-694434608DC8}"/>
    <cellStyle name="Komma 3 2 3 2 3 2" xfId="9482" xr:uid="{30562EE5-8523-4C14-9746-B451C1DA70BD}"/>
    <cellStyle name="Komma 3 2 3 2 3 2 2" xfId="14872" xr:uid="{62409977-9E64-433F-9EF9-9C70E04DCF8C}"/>
    <cellStyle name="Komma 3 2 3 2 3 3" xfId="12119" xr:uid="{5014B0F6-9682-452D-856F-31B398201085}"/>
    <cellStyle name="Komma 3 2 3 2 4" xfId="8152" xr:uid="{ACA4FB26-FD34-4977-8904-8907568A78C3}"/>
    <cellStyle name="Komma 3 2 3 2 4 2" xfId="13510" xr:uid="{1E814611-DEBC-426F-884B-A0696C876B5C}"/>
    <cellStyle name="Komma 3 2 3 2 5" xfId="10788" xr:uid="{231CEB5A-F1B1-4292-BF3E-6DD8B95B200B}"/>
    <cellStyle name="Komma 3 2 3 3" xfId="4151" xr:uid="{5AB20D86-4BAD-4FA8-9A95-6CB5F046E198}"/>
    <cellStyle name="Komma 3 2 3 3 2" xfId="7316" xr:uid="{6DC088DB-319E-4247-9B4D-3BDC055139E2}"/>
    <cellStyle name="Komma 3 2 3 3 2 2" xfId="9980" xr:uid="{28C5FF19-D51B-4BA2-9336-8300070176B5}"/>
    <cellStyle name="Komma 3 2 3 3 2 2 2" xfId="15370" xr:uid="{28E84895-676A-4E3A-A9B1-72177431F698}"/>
    <cellStyle name="Komma 3 2 3 3 2 3" xfId="12617" xr:uid="{52D62FEC-7EC4-41F7-AD31-64BE3B937FA7}"/>
    <cellStyle name="Komma 3 2 3 3 3" xfId="8650" xr:uid="{2CD90C20-87DB-4996-A77D-13767C7123F5}"/>
    <cellStyle name="Komma 3 2 3 3 3 2" xfId="14008" xr:uid="{55B2B5D9-8E82-458C-809C-7F1B36DB19AD}"/>
    <cellStyle name="Komma 3 2 3 3 4" xfId="11286" xr:uid="{5ACE450C-E800-49FE-87B3-0C8D8F5DE400}"/>
    <cellStyle name="Komma 3 2 3 4" xfId="6706" xr:uid="{8662E60B-E3AF-4E9E-8C30-7A3F4B09C35F}"/>
    <cellStyle name="Komma 3 2 3 4 2" xfId="9369" xr:uid="{358640FB-CE52-4F2A-BFC1-BA67282E446F}"/>
    <cellStyle name="Komma 3 2 3 4 2 2" xfId="14759" xr:uid="{2DEF8A4A-4D3A-4369-AE52-2DD16A1315E0}"/>
    <cellStyle name="Komma 3 2 3 4 3" xfId="12006" xr:uid="{57F616E9-3479-4D14-8054-295A6B3FFA42}"/>
    <cellStyle name="Komma 3 2 3 5" xfId="8034" xr:uid="{859068C5-7E80-4E51-AC30-896520781335}"/>
    <cellStyle name="Komma 3 2 3 5 2" xfId="13392" xr:uid="{6D9B7BF9-DFC2-48BB-AC60-9DD4296524CC}"/>
    <cellStyle name="Komma 3 2 3 6" xfId="10675" xr:uid="{32D4C309-7174-4833-8A6E-E66CB37592B4}"/>
    <cellStyle name="Komma 3 2 4" xfId="3637" xr:uid="{AF805968-6A6E-406D-B056-98F5CEEA8960}"/>
    <cellStyle name="Komma 3 2 4 2" xfId="4274" xr:uid="{5787241C-2846-45E0-9D5F-6E9C0BE9FF42}"/>
    <cellStyle name="Komma 3 2 4 2 2" xfId="7439" xr:uid="{CD728CF7-34E6-454F-A6E4-6D95FF40CCE5}"/>
    <cellStyle name="Komma 3 2 4 2 2 2" xfId="10103" xr:uid="{1AB79C49-A461-4BD9-B1A8-14D8D7D1F29C}"/>
    <cellStyle name="Komma 3 2 4 2 2 2 2" xfId="15493" xr:uid="{184DB61F-17B9-49D8-ACFD-8A3B5F9B6A5A}"/>
    <cellStyle name="Komma 3 2 4 2 2 3" xfId="12740" xr:uid="{430E8E2B-CC80-4FD6-896E-4799B56F4F43}"/>
    <cellStyle name="Komma 3 2 4 2 3" xfId="8773" xr:uid="{92458E7A-F1C7-4E02-B5F7-B6167072C536}"/>
    <cellStyle name="Komma 3 2 4 2 3 2" xfId="14131" xr:uid="{AAD89F1D-7EAB-4F63-8DB9-CACC13F0F5C5}"/>
    <cellStyle name="Komma 3 2 4 2 4" xfId="11409" xr:uid="{55B1199D-F909-41DB-98B3-EC3A55AA88DD}"/>
    <cellStyle name="Komma 3 2 4 3" xfId="6816" xr:uid="{92B076FD-1F5A-4096-B5FA-A94CF2A9E9AE}"/>
    <cellStyle name="Komma 3 2 4 3 2" xfId="9480" xr:uid="{282CD105-601F-4E79-B233-8621B112CF05}"/>
    <cellStyle name="Komma 3 2 4 3 2 2" xfId="14870" xr:uid="{FD0D6403-F962-42CB-B4C5-229CC642735E}"/>
    <cellStyle name="Komma 3 2 4 3 3" xfId="12117" xr:uid="{4B61F682-B2EB-45CE-9D08-2B8A934F6C7E}"/>
    <cellStyle name="Komma 3 2 4 4" xfId="8150" xr:uid="{4F168EEA-34FF-41E2-8D6B-4B0FABD91A55}"/>
    <cellStyle name="Komma 3 2 4 4 2" xfId="13508" xr:uid="{4333B495-13A4-4B22-BECA-AFE47D034ABE}"/>
    <cellStyle name="Komma 3 2 4 5" xfId="10786" xr:uid="{55267FFF-6411-4C9F-B2EC-61715ABF35D3}"/>
    <cellStyle name="Komma 3 2 5" xfId="4119" xr:uid="{E37F5ACD-D8FA-4F24-9231-44F55324D211}"/>
    <cellStyle name="Komma 3 2 5 2" xfId="7284" xr:uid="{56DD6DF5-4E46-4089-AC99-2462279744A5}"/>
    <cellStyle name="Komma 3 2 5 2 2" xfId="9948" xr:uid="{74A98B12-5236-4E80-852E-4F091667C2F7}"/>
    <cellStyle name="Komma 3 2 5 2 2 2" xfId="15338" xr:uid="{6CAF6981-0EDC-458F-90D5-1970574F8436}"/>
    <cellStyle name="Komma 3 2 5 2 3" xfId="12585" xr:uid="{CA098E3B-7597-4CD6-80B4-5B5A397AC674}"/>
    <cellStyle name="Komma 3 2 5 3" xfId="8618" xr:uid="{66FB4DCB-F3D8-4320-AC49-27E112E4F8FF}"/>
    <cellStyle name="Komma 3 2 5 3 2" xfId="13976" xr:uid="{412DFA51-2614-43C2-87A9-786A58341928}"/>
    <cellStyle name="Komma 3 2 5 4" xfId="11254" xr:uid="{78DD0FAD-54D4-4FD5-B86D-F06B3F91735B}"/>
    <cellStyle name="Komma 3 2 6" xfId="3468" xr:uid="{C52ED799-725E-4151-A775-3D992117F799}"/>
    <cellStyle name="Komma 3 2 6 2" xfId="6674" xr:uid="{A0F8105F-8885-4748-88F6-B0DB3A55ACAF}"/>
    <cellStyle name="Komma 3 2 6 2 2" xfId="9337" xr:uid="{2BB7B17C-ACAA-4411-B950-9F677E7D782D}"/>
    <cellStyle name="Komma 3 2 6 2 2 2" xfId="14727" xr:uid="{12563BAB-76E6-4D7B-8293-3E0900CA20E4}"/>
    <cellStyle name="Komma 3 2 6 2 3" xfId="11974" xr:uid="{E7BA8957-7B64-449B-90DC-C4B39C7C30A3}"/>
    <cellStyle name="Komma 3 2 6 3" xfId="8002" xr:uid="{B46293A1-2C1B-41B0-AC20-1AB13AA8FBCC}"/>
    <cellStyle name="Komma 3 2 6 3 2" xfId="13360" xr:uid="{7354C238-4438-48A8-9E33-9D4BC36B95FB}"/>
    <cellStyle name="Komma 3 2 6 4" xfId="10643" xr:uid="{7712CC2D-6A68-4CC4-93F0-9B3F98DEFF8C}"/>
    <cellStyle name="Komma 3 2 7" xfId="4942" xr:uid="{2DB7963A-16BE-4F4F-BD8A-4CDBCA2C9DC1}"/>
    <cellStyle name="Komma 3 2 8" xfId="5689" xr:uid="{BAEB27B1-375E-4139-B73F-FF9C564BFAFA}"/>
    <cellStyle name="Komma 3 3" xfId="3476" xr:uid="{6D12E290-5152-46F4-92D1-93FC42FF46BC}"/>
    <cellStyle name="Komma 3 3 2" xfId="3640" xr:uid="{9BC979BF-020C-4E7F-8CA4-3A9B1C959D71}"/>
    <cellStyle name="Komma 3 3 2 2" xfId="4277" xr:uid="{4029B563-1398-44CC-A305-9E683C335671}"/>
    <cellStyle name="Komma 3 3 2 2 2" xfId="7442" xr:uid="{6F13DFF2-27E6-4273-BB2F-BAD203689AE8}"/>
    <cellStyle name="Komma 3 3 2 2 2 2" xfId="10106" xr:uid="{6CC1E13F-EED0-4E8C-ABE1-1C0F1AB4EED0}"/>
    <cellStyle name="Komma 3 3 2 2 2 2 2" xfId="15496" xr:uid="{B92AB7DC-0C3A-4666-9507-12F44471BA1B}"/>
    <cellStyle name="Komma 3 3 2 2 2 3" xfId="12743" xr:uid="{A743BA12-AF80-4791-9B48-26EA659581ED}"/>
    <cellStyle name="Komma 3 3 2 2 3" xfId="8776" xr:uid="{F7B949DD-A59A-4F9E-A5EB-D2C5B9A0771F}"/>
    <cellStyle name="Komma 3 3 2 2 3 2" xfId="14134" xr:uid="{D9402E10-EB8D-4A51-AA8D-8E9988B019D6}"/>
    <cellStyle name="Komma 3 3 2 2 4" xfId="11412" xr:uid="{D37EEE15-5FF8-4CD0-BE50-C2D3EAF7FCF7}"/>
    <cellStyle name="Komma 3 3 2 3" xfId="6819" xr:uid="{BD1BA78A-2141-4691-A29F-328F6B25DBE6}"/>
    <cellStyle name="Komma 3 3 2 3 2" xfId="9483" xr:uid="{D582BD8A-6A32-4924-8F43-5C13171C63DB}"/>
    <cellStyle name="Komma 3 3 2 3 2 2" xfId="14873" xr:uid="{06F57201-6A6B-4B45-88BF-56D11C8F61D1}"/>
    <cellStyle name="Komma 3 3 2 3 3" xfId="12120" xr:uid="{3057E616-F666-4E1C-A996-D76A16DC30F2}"/>
    <cellStyle name="Komma 3 3 2 4" xfId="8153" xr:uid="{4D0213CC-3660-4275-AF9D-C85614402BEE}"/>
    <cellStyle name="Komma 3 3 2 4 2" xfId="13511" xr:uid="{2BE1EF22-C187-488C-A7BA-FB01F44BFC07}"/>
    <cellStyle name="Komma 3 3 2 5" xfId="10789" xr:uid="{36F693F9-2573-41D5-8AD4-A235377C9B52}"/>
    <cellStyle name="Komma 3 3 3" xfId="4127" xr:uid="{9CF55377-DCDA-425A-BFFD-8B62C40CB44F}"/>
    <cellStyle name="Komma 3 3 3 2" xfId="7292" xr:uid="{768C8097-6E39-429A-8B61-0DB6647A8F4C}"/>
    <cellStyle name="Komma 3 3 3 2 2" xfId="9956" xr:uid="{F59359AD-C3F5-43F4-B083-E9FCCF1098DD}"/>
    <cellStyle name="Komma 3 3 3 2 2 2" xfId="15346" xr:uid="{021BA163-A15F-4813-B775-1C78A46FA907}"/>
    <cellStyle name="Komma 3 3 3 2 3" xfId="12593" xr:uid="{E1446D3B-C80B-4AA6-822C-F7C347AE042C}"/>
    <cellStyle name="Komma 3 3 3 3" xfId="8626" xr:uid="{1B37B827-36BB-4983-B81F-454F078F0E88}"/>
    <cellStyle name="Komma 3 3 3 3 2" xfId="13984" xr:uid="{F0567ECA-0833-4E4A-8CC2-8101ACDF1763}"/>
    <cellStyle name="Komma 3 3 3 4" xfId="11262" xr:uid="{DC2C45FC-96B1-49B3-887D-2EA96CEEC6BE}"/>
    <cellStyle name="Komma 3 3 4" xfId="4941" xr:uid="{C3A8821B-55FD-4C8F-B9C7-7D34963F55B3}"/>
    <cellStyle name="Komma 3 3 5" xfId="6682" xr:uid="{0225DDBF-41C3-4EE8-94BB-4A274D39ECD8}"/>
    <cellStyle name="Komma 3 3 5 2" xfId="9345" xr:uid="{A467EEED-B18C-4939-8BE8-F98F22E4AF22}"/>
    <cellStyle name="Komma 3 3 5 2 2" xfId="14735" xr:uid="{C867EF23-423E-41FB-B8AE-AF2CDF31B009}"/>
    <cellStyle name="Komma 3 3 5 3" xfId="11982" xr:uid="{BD06A199-B3C9-41C5-AE1F-41D7819262C3}"/>
    <cellStyle name="Komma 3 3 6" xfId="8010" xr:uid="{F592E1C0-1095-48EF-A380-8EC4D41AF9E5}"/>
    <cellStyle name="Komma 3 3 6 2" xfId="13368" xr:uid="{E625BE67-CE66-481E-8F26-D4BEC4945633}"/>
    <cellStyle name="Komma 3 3 7" xfId="10651" xr:uid="{536466C3-E495-4175-99D5-53383190F249}"/>
    <cellStyle name="Komma 3 4" xfId="3492" xr:uid="{ED78D1E0-46BA-4C07-94EB-B1427D66A05E}"/>
    <cellStyle name="Komma 3 4 2" xfId="3641" xr:uid="{E92E1035-4A87-4798-9DBA-A6584C941D26}"/>
    <cellStyle name="Komma 3 4 2 2" xfId="4278" xr:uid="{CC6AFA61-8988-49D6-A1E4-B11DD7B798E1}"/>
    <cellStyle name="Komma 3 4 2 2 2" xfId="7443" xr:uid="{92B79DE8-DE2E-47B7-910C-5180A048F512}"/>
    <cellStyle name="Komma 3 4 2 2 2 2" xfId="10107" xr:uid="{2127FD30-DBF4-4524-86E3-B896E3CBB68B}"/>
    <cellStyle name="Komma 3 4 2 2 2 2 2" xfId="15497" xr:uid="{D3C946D3-6426-464D-85F5-22ADD12FCE8A}"/>
    <cellStyle name="Komma 3 4 2 2 2 3" xfId="12744" xr:uid="{2B82DA4C-5539-4DB1-A775-ABE69216FA9F}"/>
    <cellStyle name="Komma 3 4 2 2 3" xfId="8777" xr:uid="{EFFC3C5B-E0FC-42C9-8110-378669151888}"/>
    <cellStyle name="Komma 3 4 2 2 3 2" xfId="14135" xr:uid="{E1072BB3-5260-4A9A-9E8F-D8E341D37063}"/>
    <cellStyle name="Komma 3 4 2 2 4" xfId="11413" xr:uid="{BF5A092A-777B-4B5E-8F07-2C56174A460D}"/>
    <cellStyle name="Komma 3 4 2 3" xfId="6820" xr:uid="{5350D8A9-F195-455A-88AF-7F1FBB0C4ADC}"/>
    <cellStyle name="Komma 3 4 2 3 2" xfId="9484" xr:uid="{365597A5-6185-435F-B951-1DD3FCAB1414}"/>
    <cellStyle name="Komma 3 4 2 3 2 2" xfId="14874" xr:uid="{295AF480-98B9-45D5-B5EF-80AB8F9878C8}"/>
    <cellStyle name="Komma 3 4 2 3 3" xfId="12121" xr:uid="{05B20B8F-6676-46BE-B44E-D34D23D563BA}"/>
    <cellStyle name="Komma 3 4 2 4" xfId="8154" xr:uid="{F56A2FCA-4129-40FA-ACB2-4CB6927C5DCD}"/>
    <cellStyle name="Komma 3 4 2 4 2" xfId="13512" xr:uid="{1FBE5766-6AB4-4FDA-8E63-1FCF81A001EC}"/>
    <cellStyle name="Komma 3 4 2 5" xfId="10790" xr:uid="{AA748610-44BE-446F-A2BC-A5A0ACB96701}"/>
    <cellStyle name="Komma 3 4 3" xfId="4143" xr:uid="{2FBED487-5B01-48DC-A842-17B72FECCB0E}"/>
    <cellStyle name="Komma 3 4 3 2" xfId="7308" xr:uid="{B4C9A6E5-B064-449E-9017-EA52697F743F}"/>
    <cellStyle name="Komma 3 4 3 2 2" xfId="9972" xr:uid="{8298CA0B-8F05-486D-92F1-43BD0C255DAA}"/>
    <cellStyle name="Komma 3 4 3 2 2 2" xfId="15362" xr:uid="{05DB7A88-EA76-4808-9DBD-17BAE73E25A1}"/>
    <cellStyle name="Komma 3 4 3 2 3" xfId="12609" xr:uid="{010B563F-F950-4E0A-9554-C317A7A1DEA0}"/>
    <cellStyle name="Komma 3 4 3 3" xfId="8642" xr:uid="{F3693348-9EEC-463D-B146-6D75F593B73C}"/>
    <cellStyle name="Komma 3 4 3 3 2" xfId="14000" xr:uid="{B742D6C0-C403-438E-88FA-1A2517AA0D22}"/>
    <cellStyle name="Komma 3 4 3 4" xfId="11278" xr:uid="{2F35E102-FB5C-4D71-81F3-4967FC7A264F}"/>
    <cellStyle name="Komma 3 4 4" xfId="6698" xr:uid="{A71B82DB-538F-46DA-8DE9-D88CA0085ADA}"/>
    <cellStyle name="Komma 3 4 4 2" xfId="9361" xr:uid="{915E75C6-4CC9-4EAF-A112-2B87CE0906B1}"/>
    <cellStyle name="Komma 3 4 4 2 2" xfId="14751" xr:uid="{0A2A8B4C-C6F8-496A-A2BD-CD72A0BF3342}"/>
    <cellStyle name="Komma 3 4 4 3" xfId="11998" xr:uid="{8CF9F263-BBF0-4E3B-B488-922EE461E09F}"/>
    <cellStyle name="Komma 3 4 5" xfId="8026" xr:uid="{86177AD4-8CA2-4A22-8C3D-04579CA023F6}"/>
    <cellStyle name="Komma 3 4 5 2" xfId="13384" xr:uid="{F7E629AB-81C7-40C4-820A-251C93FFC97D}"/>
    <cellStyle name="Komma 3 4 6" xfId="10667" xr:uid="{027B1236-4C91-4AF6-83DA-449EC49E7441}"/>
    <cellStyle name="Komma 3 5" xfId="3642" xr:uid="{A0F48F07-1590-4412-B449-555C64177937}"/>
    <cellStyle name="Komma 3 5 2" xfId="4279" xr:uid="{C319A1EE-FD67-4B9A-A470-D7A8C3845B51}"/>
    <cellStyle name="Komma 3 5 2 2" xfId="7444" xr:uid="{6AB78770-AE04-4BD2-B98C-DD21AB2C1E2B}"/>
    <cellStyle name="Komma 3 5 2 2 2" xfId="10108" xr:uid="{B953522C-1617-4550-96A1-C96F09B1D337}"/>
    <cellStyle name="Komma 3 5 2 2 2 2" xfId="15498" xr:uid="{F94333C4-5326-4BF0-855A-B743B87C58CA}"/>
    <cellStyle name="Komma 3 5 2 2 3" xfId="12745" xr:uid="{EB5A7DFA-ADA6-47F5-B400-83993EFE1DF8}"/>
    <cellStyle name="Komma 3 5 2 3" xfId="8778" xr:uid="{EEB69483-EA33-464F-B88D-2D173CD479E3}"/>
    <cellStyle name="Komma 3 5 2 3 2" xfId="14136" xr:uid="{7B5F714B-AE87-4B30-8B59-B65CA59F4424}"/>
    <cellStyle name="Komma 3 5 2 4" xfId="11414" xr:uid="{505EE74E-4C2F-4273-9EAC-8224DAAA6477}"/>
    <cellStyle name="Komma 3 5 3" xfId="6821" xr:uid="{95D97EA0-C961-49C6-8926-385EF2AD2CAB}"/>
    <cellStyle name="Komma 3 5 3 2" xfId="9485" xr:uid="{0CF17B96-5AFD-4228-9B4C-9977D0C83527}"/>
    <cellStyle name="Komma 3 5 3 2 2" xfId="14875" xr:uid="{DD34000E-3DFB-4AD2-982F-948BEFD1CF0F}"/>
    <cellStyle name="Komma 3 5 3 3" xfId="12122" xr:uid="{2D9C61C9-445C-4749-8AD6-58CDBBB16652}"/>
    <cellStyle name="Komma 3 5 4" xfId="8155" xr:uid="{71CD6E77-1FD1-4A64-A3BA-24F00649B94D}"/>
    <cellStyle name="Komma 3 5 4 2" xfId="13513" xr:uid="{05573D1B-1E1C-4AFF-8A17-B5C31E9D8FEE}"/>
    <cellStyle name="Komma 3 5 5" xfId="10791" xr:uid="{D95CBAAA-07F1-4C61-895E-CF90B9841B76}"/>
    <cellStyle name="Komma 3 6" xfId="3643" xr:uid="{6CCFECF4-8004-490C-AF14-BA1CD988E2A3}"/>
    <cellStyle name="Komma 3 7" xfId="3636" xr:uid="{05FE8170-A2AA-4549-B9C1-0056654D0949}"/>
    <cellStyle name="Komma 3 7 2" xfId="4273" xr:uid="{313A378C-487E-41CF-941C-A048DACDD55A}"/>
    <cellStyle name="Komma 3 7 2 2" xfId="7438" xr:uid="{41C37521-BCC4-4B3A-90D8-7F7D7D765D87}"/>
    <cellStyle name="Komma 3 7 2 2 2" xfId="10102" xr:uid="{42E76952-EFE1-444B-BB7A-352B5A226E88}"/>
    <cellStyle name="Komma 3 7 2 2 2 2" xfId="15492" xr:uid="{2F519D47-2A0E-47E8-8D5B-C28518D90831}"/>
    <cellStyle name="Komma 3 7 2 2 3" xfId="12739" xr:uid="{7BD43463-4E1F-432C-87A0-92A24942BFF3}"/>
    <cellStyle name="Komma 3 7 2 3" xfId="8772" xr:uid="{9F24A788-0F7A-44EA-9427-326C16772615}"/>
    <cellStyle name="Komma 3 7 2 3 2" xfId="14130" xr:uid="{43E815CD-4060-4127-9643-07DBCAAC244D}"/>
    <cellStyle name="Komma 3 7 2 4" xfId="11408" xr:uid="{5F477585-DFF9-420C-BC3E-A589C08ADB23}"/>
    <cellStyle name="Komma 3 7 3" xfId="6815" xr:uid="{9357E990-CE61-4AC6-90E8-485DB365D972}"/>
    <cellStyle name="Komma 3 7 3 2" xfId="9479" xr:uid="{07EC9E09-4298-4D44-B83E-61E1E7834055}"/>
    <cellStyle name="Komma 3 7 3 2 2" xfId="14869" xr:uid="{A69CE0D3-E67B-4897-9030-CA8849747CB6}"/>
    <cellStyle name="Komma 3 7 3 3" xfId="12116" xr:uid="{35C35712-A303-4E9B-9F65-47F4304AA21F}"/>
    <cellStyle name="Komma 3 7 4" xfId="8149" xr:uid="{0A39D863-EBC8-4436-82AC-517BAA4107AF}"/>
    <cellStyle name="Komma 3 7 4 2" xfId="13507" xr:uid="{05879C96-BDAA-4793-8502-C0F6941841E3}"/>
    <cellStyle name="Komma 3 7 5" xfId="10785" xr:uid="{7A82782A-E3EB-443D-9637-E7C634E44D2B}"/>
    <cellStyle name="Komma 3 8" xfId="3513" xr:uid="{7B70AE6B-850C-4F34-B876-69B1C40EBA80}"/>
    <cellStyle name="Komma 3 9" xfId="4111" xr:uid="{C786F9A3-F1B7-41F3-B8F6-AB7FCB518BF8}"/>
    <cellStyle name="Komma 3 9 2" xfId="7276" xr:uid="{B8A97BC5-4CA6-4D0E-BA6E-BC065FF2F51C}"/>
    <cellStyle name="Komma 3 9 2 2" xfId="9940" xr:uid="{F7F14EC3-A72D-486F-A500-92DA3BE7772F}"/>
    <cellStyle name="Komma 3 9 2 2 2" xfId="15330" xr:uid="{5EB85C84-FB6C-4F92-8A5B-EBDB87656F42}"/>
    <cellStyle name="Komma 3 9 2 3" xfId="12577" xr:uid="{301D678B-04B9-41DB-8971-34931E04A532}"/>
    <cellStyle name="Komma 3 9 3" xfId="8610" xr:uid="{73577B3F-CCEE-4ACD-AEDE-40B7DA73BA50}"/>
    <cellStyle name="Komma 3 9 3 2" xfId="13968" xr:uid="{63C2C406-B447-4DF2-8AA4-8E8D149DE36B}"/>
    <cellStyle name="Komma 3 9 4" xfId="11246" xr:uid="{9457552F-E1D9-4B5A-8D6A-2D50C5B2C12A}"/>
    <cellStyle name="Komma 4" xfId="12" xr:uid="{446D3072-40BE-41C7-9F2F-F7F4E8ED9611}"/>
    <cellStyle name="Komma 4 10" xfId="5690" xr:uid="{D8D8010C-6F4E-4975-BB67-9242A8DEDBC3}"/>
    <cellStyle name="Komma 4 10 2" xfId="9259" xr:uid="{98A76695-EF73-49F4-84E8-6FBD8B318FD6}"/>
    <cellStyle name="Komma 4 10 2 2" xfId="14632" xr:uid="{352A9ED3-AFBC-4B5D-A1F3-38A32C33002C}"/>
    <cellStyle name="Komma 4 10 3" xfId="11896" xr:uid="{D241E09C-0D94-4069-AC94-716A1149481F}"/>
    <cellStyle name="Komma 4 11" xfId="7903" xr:uid="{DCB2197D-2742-434E-94C9-4BF3CF855217}"/>
    <cellStyle name="Komma 4 11 2" xfId="13211" xr:uid="{15F048FC-AF21-472E-88CB-C95308634163}"/>
    <cellStyle name="Komma 4 12" xfId="10565" xr:uid="{EF88BC5A-544D-4951-97DF-E66B4463B456}"/>
    <cellStyle name="Komma 4 2" xfId="2344" xr:uid="{74D64CAE-302F-4F5E-BC5F-D0417421FEAC}"/>
    <cellStyle name="Komma 4 2 10" xfId="10575" xr:uid="{8387DEA3-936E-419B-9154-47AE1EB4AD33}"/>
    <cellStyle name="Komma 4 2 2" xfId="3335" xr:uid="{C1D89830-6A7D-4AFF-8F04-D9CE43326D50}"/>
    <cellStyle name="Komma 4 2 2 2" xfId="4282" xr:uid="{7228690E-055E-4996-AD79-CF887B39E767}"/>
    <cellStyle name="Komma 4 2 2 2 2" xfId="7447" xr:uid="{17270E27-D41B-4621-B2EF-059B794E69AE}"/>
    <cellStyle name="Komma 4 2 2 2 2 2" xfId="10111" xr:uid="{DB0034C7-8BAB-4CF7-9D5F-F4CBE9E220C7}"/>
    <cellStyle name="Komma 4 2 2 2 2 2 2" xfId="15501" xr:uid="{E2F2E309-0783-4B4F-B70B-7EE6F01C9C90}"/>
    <cellStyle name="Komma 4 2 2 2 2 3" xfId="12748" xr:uid="{6B9DB23F-5979-4ED5-AB35-8A5CE9A6DE04}"/>
    <cellStyle name="Komma 4 2 2 2 3" xfId="8781" xr:uid="{528051F6-186C-48DF-B4BE-94EC98E302B7}"/>
    <cellStyle name="Komma 4 2 2 2 3 2" xfId="14139" xr:uid="{07000A67-A0D4-4B67-9CE8-A78161C5BEB6}"/>
    <cellStyle name="Komma 4 2 2 2 4" xfId="11417" xr:uid="{8A249AFA-D4EA-4F26-97DF-8C5D0B859033}"/>
    <cellStyle name="Komma 4 2 2 3" xfId="3646" xr:uid="{6D71B1E0-8143-4DDD-A88F-079051E28B42}"/>
    <cellStyle name="Komma 4 2 2 3 2" xfId="6824" xr:uid="{8CC9F8F7-6AE2-4358-B9FA-5D24B1448D82}"/>
    <cellStyle name="Komma 4 2 2 3 2 2" xfId="9488" xr:uid="{38B7A104-223E-4A53-84C2-7951F7E9A5AB}"/>
    <cellStyle name="Komma 4 2 2 3 2 2 2" xfId="14878" xr:uid="{9091A12B-787C-4B00-B49B-BD329A32216D}"/>
    <cellStyle name="Komma 4 2 2 3 2 3" xfId="12125" xr:uid="{8CABEDF2-86B8-45A3-8F39-56C70C8E2293}"/>
    <cellStyle name="Komma 4 2 2 3 3" xfId="8158" xr:uid="{14A2E7D8-7C7F-4B8E-A74E-07200B2D94B8}"/>
    <cellStyle name="Komma 4 2 2 3 3 2" xfId="13516" xr:uid="{766DBA93-E64C-4335-A7F2-FFEE92F16E36}"/>
    <cellStyle name="Komma 4 2 2 3 4" xfId="10794" xr:uid="{6E22560A-EA30-4DED-AEE1-F4C3BD9157EC}"/>
    <cellStyle name="Komma 4 2 2 4" xfId="6617" xr:uid="{9F3A1906-0CF3-4ABB-A318-9B9905740405}"/>
    <cellStyle name="Komma 4 2 2 4 2" xfId="9289" xr:uid="{4ACDB9EB-3332-4EC7-B6BE-2E280B94F32E}"/>
    <cellStyle name="Komma 4 2 2 4 2 2" xfId="14679" xr:uid="{87F31E5F-F84E-4594-927B-A67E966FE548}"/>
    <cellStyle name="Komma 4 2 2 4 3" xfId="11926" xr:uid="{A064EA42-AA69-46ED-989A-FA8CF34F2344}"/>
    <cellStyle name="Komma 4 2 2 5" xfId="7951" xr:uid="{AAD0E67D-AE15-4245-8F17-45390DCB1CD1}"/>
    <cellStyle name="Komma 4 2 2 5 2" xfId="13309" xr:uid="{9F319072-FF80-4772-A1E1-55A19990AF41}"/>
    <cellStyle name="Komma 4 2 2 6" xfId="10595" xr:uid="{02754FB9-49E1-43D1-83B5-3680515B79A4}"/>
    <cellStyle name="Komma 4 2 3" xfId="3647" xr:uid="{B2C7D3E0-3766-4AA5-BE18-DC60698FA051}"/>
    <cellStyle name="Komma 4 2 3 2" xfId="4283" xr:uid="{207ED874-9E91-4826-9866-219B81840F42}"/>
    <cellStyle name="Komma 4 2 3 2 2" xfId="7448" xr:uid="{434F3D41-A39B-4106-88F7-7C845607C09A}"/>
    <cellStyle name="Komma 4 2 3 2 2 2" xfId="10112" xr:uid="{CFCA33C3-CCBA-43CC-9A53-4EC02FFDA155}"/>
    <cellStyle name="Komma 4 2 3 2 2 2 2" xfId="15502" xr:uid="{B9563DF2-1DC3-4103-8680-902D30875F0C}"/>
    <cellStyle name="Komma 4 2 3 2 2 3" xfId="12749" xr:uid="{98E6EFD1-EF07-43D3-91CA-FFDA7593D505}"/>
    <cellStyle name="Komma 4 2 3 2 3" xfId="8782" xr:uid="{EE51AAF5-15E5-4D36-A75A-DEF35CB4E752}"/>
    <cellStyle name="Komma 4 2 3 2 3 2" xfId="14140" xr:uid="{D3E2A319-5F0F-440E-B1D1-9074E48D8917}"/>
    <cellStyle name="Komma 4 2 3 2 4" xfId="11418" xr:uid="{6BB69373-AC3C-49E3-BE0B-05C9FF4836E5}"/>
    <cellStyle name="Komma 4 2 3 3" xfId="6825" xr:uid="{2755A613-2CAE-408F-90D8-D65F102A8B42}"/>
    <cellStyle name="Komma 4 2 3 3 2" xfId="9489" xr:uid="{28E524E6-8725-4E5D-9B35-966544E0F9EB}"/>
    <cellStyle name="Komma 4 2 3 3 2 2" xfId="14879" xr:uid="{7F657E86-AE5A-401B-8FC9-F5266C41B3C1}"/>
    <cellStyle name="Komma 4 2 3 3 3" xfId="12126" xr:uid="{EED08D39-4B0E-4D25-9105-14E2709C42B1}"/>
    <cellStyle name="Komma 4 2 3 4" xfId="8159" xr:uid="{0D894FB2-7753-4E86-8D5A-34111E58C4BB}"/>
    <cellStyle name="Komma 4 2 3 4 2" xfId="13517" xr:uid="{699CF453-0C9D-465F-8C94-9BC276CE0429}"/>
    <cellStyle name="Komma 4 2 3 5" xfId="10795" xr:uid="{97C2085E-41E0-4CAE-B1F6-A62267B6ECC9}"/>
    <cellStyle name="Komma 4 2 4" xfId="3648" xr:uid="{40E313A4-1E7E-4048-8995-3390A3A556AD}"/>
    <cellStyle name="Komma 4 2 4 2" xfId="4284" xr:uid="{E99BBB3A-0C64-4227-A8D1-21B71E1C95F6}"/>
    <cellStyle name="Komma 4 2 4 2 2" xfId="7449" xr:uid="{AAC7F5C3-9162-44C6-8BFD-061EC746AFBB}"/>
    <cellStyle name="Komma 4 2 4 2 2 2" xfId="10113" xr:uid="{EFB2A2E6-94F1-48DF-9BEE-9FE23CAB9181}"/>
    <cellStyle name="Komma 4 2 4 2 2 2 2" xfId="15503" xr:uid="{CEC2ED55-EBF4-4483-A42A-C81448A4F456}"/>
    <cellStyle name="Komma 4 2 4 2 2 3" xfId="12750" xr:uid="{DDCFDB96-E96F-4C75-9226-0DB9666564C5}"/>
    <cellStyle name="Komma 4 2 4 2 3" xfId="8783" xr:uid="{9B26E974-7478-4BD3-AFEE-F4BE5F8913BF}"/>
    <cellStyle name="Komma 4 2 4 2 3 2" xfId="14141" xr:uid="{7D49429A-AF74-464C-975F-7A0A5F113F31}"/>
    <cellStyle name="Komma 4 2 4 2 4" xfId="11419" xr:uid="{97000FED-F6E4-4E76-BEFA-12852F78187E}"/>
    <cellStyle name="Komma 4 2 4 3" xfId="6826" xr:uid="{AE2E75AF-A95A-4CAD-B989-3BEC96D41992}"/>
    <cellStyle name="Komma 4 2 4 3 2" xfId="9490" xr:uid="{EFFB9E61-EBBD-45CC-91CD-69EF6B76E628}"/>
    <cellStyle name="Komma 4 2 4 3 2 2" xfId="14880" xr:uid="{77CA83BE-9FCF-48E2-8F14-F3F225E7C403}"/>
    <cellStyle name="Komma 4 2 4 3 3" xfId="12127" xr:uid="{77132FE3-5281-4BF7-A67F-A848E90F0D21}"/>
    <cellStyle name="Komma 4 2 4 4" xfId="8160" xr:uid="{0970023E-4A1B-45F4-8656-43D24BCC5204}"/>
    <cellStyle name="Komma 4 2 4 4 2" xfId="13518" xr:uid="{2EB50EAA-FD52-4958-B972-AB5594066090}"/>
    <cellStyle name="Komma 4 2 4 5" xfId="10796" xr:uid="{521326EA-60D1-42B5-BD33-C2D3394873BA}"/>
    <cellStyle name="Komma 4 2 5" xfId="4281" xr:uid="{3760C142-A0CE-480A-ADD7-3FC15B26B2EE}"/>
    <cellStyle name="Komma 4 2 5 2" xfId="7446" xr:uid="{9AFF80D3-D3D5-41D2-B907-B6541960A8A5}"/>
    <cellStyle name="Komma 4 2 5 2 2" xfId="10110" xr:uid="{52232C0A-021C-4512-A288-0A59CECCEB7B}"/>
    <cellStyle name="Komma 4 2 5 2 2 2" xfId="15500" xr:uid="{BEF04A2D-DE28-46A5-96E4-15159A6D9CF3}"/>
    <cellStyle name="Komma 4 2 5 2 3" xfId="12747" xr:uid="{538EA1A4-18F5-412A-8E1A-EADC9AB61645}"/>
    <cellStyle name="Komma 4 2 5 3" xfId="8780" xr:uid="{6C0B80A5-FF94-4DE5-9AF1-9762A39B0C92}"/>
    <cellStyle name="Komma 4 2 5 3 2" xfId="14138" xr:uid="{6A62F094-D73E-47C5-A69F-DF06EDD5C9B1}"/>
    <cellStyle name="Komma 4 2 5 4" xfId="11416" xr:uid="{DD8E2904-D1AB-46B6-8DCB-76BA8778BBD2}"/>
    <cellStyle name="Komma 4 2 6" xfId="3645" xr:uid="{4C9926A3-D04A-45CE-98A4-F17B0E3AE542}"/>
    <cellStyle name="Komma 4 2 6 2" xfId="6823" xr:uid="{C5E1B4A9-BF02-4227-BC40-9EDD44E6FA4D}"/>
    <cellStyle name="Komma 4 2 6 2 2" xfId="9487" xr:uid="{83A67F5D-6E12-4E30-84C4-2C2B975C9BEA}"/>
    <cellStyle name="Komma 4 2 6 2 2 2" xfId="14877" xr:uid="{3DA2FBBA-7F6F-4F10-85EA-402D94BAF84D}"/>
    <cellStyle name="Komma 4 2 6 2 3" xfId="12124" xr:uid="{D4D6C168-590A-4B72-9AA6-1459F810C4D6}"/>
    <cellStyle name="Komma 4 2 6 3" xfId="8157" xr:uid="{D346B62F-A474-45DC-9E61-72274EF9C47E}"/>
    <cellStyle name="Komma 4 2 6 3 2" xfId="13515" xr:uid="{220352BE-F46A-4C5F-8305-D5682CD06C55}"/>
    <cellStyle name="Komma 4 2 6 4" xfId="10793" xr:uid="{DBA76789-674A-4D64-9578-F8B94FED29C0}"/>
    <cellStyle name="Komma 4 2 7" xfId="5377" xr:uid="{CD8191C9-6E29-4D84-A987-1299D67009C6}"/>
    <cellStyle name="Komma 4 2 7 2" xfId="9250" xr:uid="{6A7A1D46-0158-4C4E-B899-86D960B4E3F3}"/>
    <cellStyle name="Komma 4 2 7 2 2" xfId="14618" xr:uid="{DB0FABFB-A421-4CFB-A80C-472059AE01AE}"/>
    <cellStyle name="Komma 4 2 7 3" xfId="11886" xr:uid="{9BB78CB5-922E-4881-9E5D-003F455973FB}"/>
    <cellStyle name="Komma 4 2 8" xfId="6298" xr:uid="{25CB2895-288C-4DE9-AF70-D00A172FF003}"/>
    <cellStyle name="Komma 4 2 8 2" xfId="9269" xr:uid="{1B00690D-0620-4ED6-BDE7-2A0BB7B26DDA}"/>
    <cellStyle name="Komma 4 2 8 2 2" xfId="14652" xr:uid="{83C98D39-D078-4E5D-8CBA-BA9A2C10C2F3}"/>
    <cellStyle name="Komma 4 2 8 3" xfId="11906" xr:uid="{B0DBC9BE-F936-4FF0-9FB2-3D1C6E24DEE3}"/>
    <cellStyle name="Komma 4 2 9" xfId="7926" xr:uid="{5AD52722-3A33-48E5-8EF9-6BE551FE4F39}"/>
    <cellStyle name="Komma 4 2 9 2" xfId="13265" xr:uid="{3EF2FED9-9322-4420-9969-894D6E9BD835}"/>
    <cellStyle name="Komma 4 3" xfId="3316" xr:uid="{DCE75992-E43D-43A3-AE49-B5DBDDFB2BDF}"/>
    <cellStyle name="Komma 4 3 2" xfId="3650" xr:uid="{E759522E-3DBD-472F-B655-33B2AA4E9B6D}"/>
    <cellStyle name="Komma 4 3 2 2" xfId="4286" xr:uid="{40FB9FA5-CC89-41B1-B2BE-8F7088FC3BE9}"/>
    <cellStyle name="Komma 4 3 2 2 2" xfId="7451" xr:uid="{DE09AB68-0FFA-4EE2-B429-2C7FB847832C}"/>
    <cellStyle name="Komma 4 3 2 2 2 2" xfId="10115" xr:uid="{A62BF395-A7A4-45C5-9FD5-D363202CEDEA}"/>
    <cellStyle name="Komma 4 3 2 2 2 2 2" xfId="15505" xr:uid="{4021CF3B-DBFA-4BE7-9A86-2BD094C54BD6}"/>
    <cellStyle name="Komma 4 3 2 2 2 3" xfId="12752" xr:uid="{360D0A9E-8857-4D42-B434-573CDAC7D386}"/>
    <cellStyle name="Komma 4 3 2 2 3" xfId="8785" xr:uid="{2F6EE71F-D779-4680-AD3C-86597218F689}"/>
    <cellStyle name="Komma 4 3 2 2 3 2" xfId="14143" xr:uid="{899B9A25-0563-4A16-BC6E-8B5772CC82DD}"/>
    <cellStyle name="Komma 4 3 2 2 4" xfId="11421" xr:uid="{1E64D9D6-E660-4377-85AB-97A104A0EA39}"/>
    <cellStyle name="Komma 4 3 2 3" xfId="6828" xr:uid="{BC943122-042E-45D7-8792-3B1C21B076B9}"/>
    <cellStyle name="Komma 4 3 2 3 2" xfId="9492" xr:uid="{550D4F3E-7C3E-45B9-9449-C2923C68795E}"/>
    <cellStyle name="Komma 4 3 2 3 2 2" xfId="14882" xr:uid="{ED4E6849-A008-438A-810E-E68494B1B0F9}"/>
    <cellStyle name="Komma 4 3 2 3 3" xfId="12129" xr:uid="{347DD6E7-7615-47FC-AE2F-8E6381B5D05A}"/>
    <cellStyle name="Komma 4 3 2 4" xfId="8162" xr:uid="{C6379B84-1F0A-422D-B054-1EC2374F6272}"/>
    <cellStyle name="Komma 4 3 2 4 2" xfId="13520" xr:uid="{9FE70161-A362-4B40-9B07-75A5AE979C06}"/>
    <cellStyle name="Komma 4 3 2 5" xfId="10798" xr:uid="{FD915360-D435-4D8F-BD84-FC70751E35E9}"/>
    <cellStyle name="Komma 4 3 3" xfId="3651" xr:uid="{EE941C9C-972F-4CD8-B1D7-96B631795D74}"/>
    <cellStyle name="Komma 4 3 3 2" xfId="4287" xr:uid="{00D860B9-A533-4D29-8F6B-73E5598D3868}"/>
    <cellStyle name="Komma 4 3 3 2 2" xfId="7452" xr:uid="{0CBF6B41-F130-4BD0-A99A-79C195E042BE}"/>
    <cellStyle name="Komma 4 3 3 2 2 2" xfId="10116" xr:uid="{5F6E0F45-4993-4F1F-A0B7-959B6CEE93D0}"/>
    <cellStyle name="Komma 4 3 3 2 2 2 2" xfId="15506" xr:uid="{951D8203-23D3-4361-95E9-141EBBF3CD60}"/>
    <cellStyle name="Komma 4 3 3 2 2 3" xfId="12753" xr:uid="{01B2CA32-AA92-45B3-83CF-1386B82DFF0C}"/>
    <cellStyle name="Komma 4 3 3 2 3" xfId="8786" xr:uid="{2A6FD802-CC1D-4461-A608-B2E698C092D7}"/>
    <cellStyle name="Komma 4 3 3 2 3 2" xfId="14144" xr:uid="{1BBB2E6C-6C2D-4788-B9D0-D68159C15CA4}"/>
    <cellStyle name="Komma 4 3 3 2 4" xfId="11422" xr:uid="{6E80A21A-4896-4539-B809-7A5AA15DDAA1}"/>
    <cellStyle name="Komma 4 3 3 3" xfId="6829" xr:uid="{CF47746D-E5E9-4C94-9424-D3BF040347E7}"/>
    <cellStyle name="Komma 4 3 3 3 2" xfId="9493" xr:uid="{D1C707D7-5D77-4925-B405-AEF90A00A8DC}"/>
    <cellStyle name="Komma 4 3 3 3 2 2" xfId="14883" xr:uid="{7F27835A-8ACD-4BB1-9054-FBF8A6E59943}"/>
    <cellStyle name="Komma 4 3 3 3 3" xfId="12130" xr:uid="{CC8EA038-6475-41E1-B39A-A1D38FC5C442}"/>
    <cellStyle name="Komma 4 3 3 4" xfId="8163" xr:uid="{1892CE98-FB9B-40B5-932D-E349BD473806}"/>
    <cellStyle name="Komma 4 3 3 4 2" xfId="13521" xr:uid="{DA7EE89A-4C5F-4B62-B22D-9A2A50A614C8}"/>
    <cellStyle name="Komma 4 3 3 5" xfId="10799" xr:uid="{FDBC7463-FFC0-43F7-9BF7-05937FB78E00}"/>
    <cellStyle name="Komma 4 3 4" xfId="4285" xr:uid="{BB4CFE59-7D6D-4E54-908B-71CAE01672D5}"/>
    <cellStyle name="Komma 4 3 4 2" xfId="7450" xr:uid="{A7BA1EC3-D687-4B91-A649-5FB39E6CC46C}"/>
    <cellStyle name="Komma 4 3 4 2 2" xfId="10114" xr:uid="{A23324BC-CD00-4835-8C8C-B0AE3CEAE5D1}"/>
    <cellStyle name="Komma 4 3 4 2 2 2" xfId="15504" xr:uid="{E263173F-9F3A-4F24-BA0D-F1D7FE6F5082}"/>
    <cellStyle name="Komma 4 3 4 2 3" xfId="12751" xr:uid="{5E0F7810-2765-4516-93ED-8F8AAD07A203}"/>
    <cellStyle name="Komma 4 3 4 3" xfId="8784" xr:uid="{CC5F1E34-CC63-4EFA-9819-A1878AD320F7}"/>
    <cellStyle name="Komma 4 3 4 3 2" xfId="14142" xr:uid="{0F71F454-7523-470D-AA57-2A56E65EEC9F}"/>
    <cellStyle name="Komma 4 3 4 4" xfId="11420" xr:uid="{664B0140-0FEE-4CD4-8F7F-D720E9FA0978}"/>
    <cellStyle name="Komma 4 3 5" xfId="3649" xr:uid="{012DBAE4-6EEF-4451-A75A-442349A1E84E}"/>
    <cellStyle name="Komma 4 3 5 2" xfId="6827" xr:uid="{45507356-DF8D-48D1-A952-F0CFE0901CF7}"/>
    <cellStyle name="Komma 4 3 5 2 2" xfId="9491" xr:uid="{B2FE96C2-98F9-48B2-B0B6-C075C93FF96F}"/>
    <cellStyle name="Komma 4 3 5 2 2 2" xfId="14881" xr:uid="{50086829-E4E5-4E80-B1E9-0D04713B3DCB}"/>
    <cellStyle name="Komma 4 3 5 2 3" xfId="12128" xr:uid="{B8B73FC7-91DF-415F-8C70-3246B14011E8}"/>
    <cellStyle name="Komma 4 3 5 3" xfId="8161" xr:uid="{64CBA365-738C-4F3B-9025-FBCDF3476BE7}"/>
    <cellStyle name="Komma 4 3 5 3 2" xfId="13519" xr:uid="{0DD088AA-B787-4100-9586-190D92A1CA1D}"/>
    <cellStyle name="Komma 4 3 5 4" xfId="10797" xr:uid="{7DB41C66-4D15-4E7C-9913-8A0BAFD18C1A}"/>
    <cellStyle name="Komma 4 3 6" xfId="6608" xr:uid="{3D284F1A-8120-477F-A104-448E331DCF3E}"/>
    <cellStyle name="Komma 4 3 6 2" xfId="9279" xr:uid="{20BC9C5A-63BC-4E09-9E22-5779B12474D0}"/>
    <cellStyle name="Komma 4 3 6 2 2" xfId="14669" xr:uid="{8D24FAFB-E6D6-4D1A-B076-1CD4289AC4DF}"/>
    <cellStyle name="Komma 4 3 6 3" xfId="11916" xr:uid="{9AEAA15A-B088-4862-B773-BE99F3651E14}"/>
    <cellStyle name="Komma 4 3 7" xfId="7941" xr:uid="{D8EC4430-A64E-4638-9201-1A312311A083}"/>
    <cellStyle name="Komma 4 3 7 2" xfId="13299" xr:uid="{C529F2F9-4C14-49B9-870A-A2D67CAD827C}"/>
    <cellStyle name="Komma 4 3 8" xfId="10585" xr:uid="{6B2C651B-04EB-4DD0-928E-042C50CD9AEF}"/>
    <cellStyle name="Komma 4 4" xfId="3652" xr:uid="{A6611B3E-CA68-4A98-BA4B-2E34A0449EEE}"/>
    <cellStyle name="Komma 4 4 2" xfId="4288" xr:uid="{8CAFE522-ABBC-4B3E-B609-67104A8423C8}"/>
    <cellStyle name="Komma 4 4 2 2" xfId="7453" xr:uid="{69A2ED7D-EC2C-4AD7-9558-3BBED704DB4A}"/>
    <cellStyle name="Komma 4 4 2 2 2" xfId="10117" xr:uid="{F9DE04E0-FB69-4A9B-BED0-98568BB5EFFB}"/>
    <cellStyle name="Komma 4 4 2 2 2 2" xfId="15507" xr:uid="{F2A45FB0-10C9-4F0D-95EC-C876EE871A35}"/>
    <cellStyle name="Komma 4 4 2 2 3" xfId="12754" xr:uid="{5A4B55E4-640F-4239-B684-85CE32098834}"/>
    <cellStyle name="Komma 4 4 2 3" xfId="8787" xr:uid="{60A54427-33B1-43DC-ADBA-1564BBEFF11D}"/>
    <cellStyle name="Komma 4 4 2 3 2" xfId="14145" xr:uid="{C69CA53C-FA0D-4291-A998-C2AA106D9B13}"/>
    <cellStyle name="Komma 4 4 2 4" xfId="11423" xr:uid="{44152C8A-E125-4D23-AEF5-2CE1E94F385D}"/>
    <cellStyle name="Komma 4 4 3" xfId="6830" xr:uid="{346B1ACA-DC9A-482E-897D-229E7C14D9E1}"/>
    <cellStyle name="Komma 4 4 3 2" xfId="9494" xr:uid="{3DAC2483-5E07-42C6-820C-6045853BF467}"/>
    <cellStyle name="Komma 4 4 3 2 2" xfId="14884" xr:uid="{148B21B8-BFE2-496E-8462-4F179A867159}"/>
    <cellStyle name="Komma 4 4 3 3" xfId="12131" xr:uid="{26B0A4A4-176E-44DB-AB8E-AD9E8BF9BF11}"/>
    <cellStyle name="Komma 4 4 4" xfId="8164" xr:uid="{64ECC967-F9B8-404F-A18D-793568917D6B}"/>
    <cellStyle name="Komma 4 4 4 2" xfId="13522" xr:uid="{CCD474F4-EF97-4006-8F50-9AFD991D820D}"/>
    <cellStyle name="Komma 4 4 5" xfId="10800" xr:uid="{757C0799-F5B8-4AD9-A2DD-2AFBA12EC418}"/>
    <cellStyle name="Komma 4 5" xfId="3653" xr:uid="{A9DF7385-1C99-4D56-9C87-71182003732C}"/>
    <cellStyle name="Komma 4 5 2" xfId="4289" xr:uid="{AC8F0BDF-AA06-458A-8867-83008F568D37}"/>
    <cellStyle name="Komma 4 5 2 2" xfId="7454" xr:uid="{340D67AF-836D-43DD-8921-C48F3411851C}"/>
    <cellStyle name="Komma 4 5 2 2 2" xfId="10118" xr:uid="{7C53AE08-C722-4D5A-B9C0-0549AA260620}"/>
    <cellStyle name="Komma 4 5 2 2 2 2" xfId="15508" xr:uid="{50DF3267-9780-4142-B8BE-1228905D5561}"/>
    <cellStyle name="Komma 4 5 2 2 3" xfId="12755" xr:uid="{4C6FBD51-AF3C-47A6-932D-1E5940F125D2}"/>
    <cellStyle name="Komma 4 5 2 3" xfId="8788" xr:uid="{CE91DCE6-224E-439C-AD14-7A511EDB441F}"/>
    <cellStyle name="Komma 4 5 2 3 2" xfId="14146" xr:uid="{6581FEE7-6ACD-4AE8-8DDF-D0B8AD53CC38}"/>
    <cellStyle name="Komma 4 5 2 4" xfId="11424" xr:uid="{38EA2B1C-D6DA-4BEE-BA1A-FC82FCD7C946}"/>
    <cellStyle name="Komma 4 5 3" xfId="6831" xr:uid="{145776CD-462A-4239-AC28-059E7EC69CAB}"/>
    <cellStyle name="Komma 4 5 3 2" xfId="9495" xr:uid="{ABECDFC2-4DAF-4DE4-BB41-997E3C3C87F7}"/>
    <cellStyle name="Komma 4 5 3 2 2" xfId="14885" xr:uid="{46965B27-E360-4054-BB31-3A8C6270DA26}"/>
    <cellStyle name="Komma 4 5 3 3" xfId="12132" xr:uid="{0BDE8A30-0EE1-46F0-A161-408ACC6FAF76}"/>
    <cellStyle name="Komma 4 5 4" xfId="8165" xr:uid="{5A341514-8005-4936-B950-F3F10B105B6A}"/>
    <cellStyle name="Komma 4 5 4 2" xfId="13523" xr:uid="{FEE3C2AE-740D-4C59-B6EA-B7CF6EE669F0}"/>
    <cellStyle name="Komma 4 5 5" xfId="10801" xr:uid="{17369E4E-75D5-47BB-B9E5-AA9884ACE046}"/>
    <cellStyle name="Komma 4 6" xfId="3654" xr:uid="{4E486523-E7E3-4E32-827F-CED654AC1A55}"/>
    <cellStyle name="Komma 4 6 2" xfId="4290" xr:uid="{76889871-9632-4AD0-8BD1-4AD6E66E4F70}"/>
    <cellStyle name="Komma 4 6 2 2" xfId="7455" xr:uid="{74AD5586-3C64-444C-9E4D-641D7BA88768}"/>
    <cellStyle name="Komma 4 6 2 2 2" xfId="10119" xr:uid="{001331D0-F923-4367-B4F8-94B3E27A2530}"/>
    <cellStyle name="Komma 4 6 2 2 2 2" xfId="15509" xr:uid="{98083687-89BA-4065-AC92-706D4412617F}"/>
    <cellStyle name="Komma 4 6 2 2 3" xfId="12756" xr:uid="{468480A8-9214-46C8-BB97-C030254ED4D0}"/>
    <cellStyle name="Komma 4 6 2 3" xfId="8789" xr:uid="{34D63E90-FAF4-4851-8FB6-75D149F88EC8}"/>
    <cellStyle name="Komma 4 6 2 3 2" xfId="14147" xr:uid="{68CF8E23-BBCF-475E-8834-7BBFC95D1A0C}"/>
    <cellStyle name="Komma 4 6 2 4" xfId="11425" xr:uid="{DB7A9A1F-0C79-4F90-8477-41CEEB02C37A}"/>
    <cellStyle name="Komma 4 6 3" xfId="6832" xr:uid="{97698D7F-2C7B-4ED0-9261-86610D84F9B5}"/>
    <cellStyle name="Komma 4 6 3 2" xfId="9496" xr:uid="{B02AD9FD-D488-4437-A083-84D48D6059C8}"/>
    <cellStyle name="Komma 4 6 3 2 2" xfId="14886" xr:uid="{12370E35-3846-4E14-A8B5-67F94B1F041C}"/>
    <cellStyle name="Komma 4 6 3 3" xfId="12133" xr:uid="{2D15ED52-575E-4FEA-B0A2-67B28666D78E}"/>
    <cellStyle name="Komma 4 6 4" xfId="8166" xr:uid="{726478F2-C3AC-433C-B683-E27F2038B077}"/>
    <cellStyle name="Komma 4 6 4 2" xfId="13524" xr:uid="{4C2A2930-B8EB-4595-8B39-865239F70138}"/>
    <cellStyle name="Komma 4 6 5" xfId="10802" xr:uid="{D45B69B6-DCAA-4DCD-B4EB-FCB007EA1189}"/>
    <cellStyle name="Komma 4 7" xfId="4280" xr:uid="{7CBB2C9D-D95E-46E2-A8DD-74D88D8093B5}"/>
    <cellStyle name="Komma 4 7 2" xfId="7445" xr:uid="{1C0D8828-8A57-4571-B35D-0896FF697FC4}"/>
    <cellStyle name="Komma 4 7 2 2" xfId="10109" xr:uid="{9FE89E7B-0EBB-4F19-AF42-BF79F0CB249E}"/>
    <cellStyle name="Komma 4 7 2 2 2" xfId="15499" xr:uid="{7565BAA9-4EFF-4220-B451-877B1F7EC142}"/>
    <cellStyle name="Komma 4 7 2 3" xfId="12746" xr:uid="{8EF29279-58FA-4BAB-850D-E96ACFF75F4B}"/>
    <cellStyle name="Komma 4 7 3" xfId="8779" xr:uid="{32A1C0B7-E087-43DB-A961-E6D935FCE556}"/>
    <cellStyle name="Komma 4 7 3 2" xfId="14137" xr:uid="{55763E88-ABC9-4B44-915A-26FF4D067B37}"/>
    <cellStyle name="Komma 4 7 4" xfId="11415" xr:uid="{2643A6F2-F5AE-4F21-A894-CAEB2EABF972}"/>
    <cellStyle name="Komma 4 8" xfId="3644" xr:uid="{156AD546-608C-460C-ABB7-2B1B82B02AF0}"/>
    <cellStyle name="Komma 4 8 2" xfId="6822" xr:uid="{C5D5E2E5-0D9E-4E93-9B03-C5F4C04B5EA5}"/>
    <cellStyle name="Komma 4 8 2 2" xfId="9486" xr:uid="{204EB043-9FF7-40E9-9ABB-36D3E9CE0C23}"/>
    <cellStyle name="Komma 4 8 2 2 2" xfId="14876" xr:uid="{D1DB672A-E2C8-4475-8783-8280C2608337}"/>
    <cellStyle name="Komma 4 8 2 3" xfId="12123" xr:uid="{6148112A-AFC6-4090-B79D-14146D47D65D}"/>
    <cellStyle name="Komma 4 8 3" xfId="8156" xr:uid="{C9D03671-3BBA-4F56-B3FA-1AEE671F0C5A}"/>
    <cellStyle name="Komma 4 8 3 2" xfId="13514" xr:uid="{5D698F11-78F5-46C7-A9F3-4BB673B10D44}"/>
    <cellStyle name="Komma 4 8 4" xfId="10792" xr:uid="{12048151-0E63-482E-96D4-101A09246CCD}"/>
    <cellStyle name="Komma 4 9" xfId="4943" xr:uid="{D7B8AB34-3507-46F3-8963-43730FDB475A}"/>
    <cellStyle name="Komma 4 9 2" xfId="9240" xr:uid="{6BFACB56-8605-4CD2-BFA4-E5A3E805651C}"/>
    <cellStyle name="Komma 4 9 2 2" xfId="14602" xr:uid="{53F85556-FBE8-4481-9A81-DCF02044B767}"/>
    <cellStyle name="Komma 4 9 3" xfId="11876" xr:uid="{942DCAE1-A141-4C49-B78E-1FD51F64D6BB}"/>
    <cellStyle name="Komma 5" xfId="473" xr:uid="{A6F172E4-B843-49D5-A060-0F01AD0D54AF}"/>
    <cellStyle name="Komma 5 2" xfId="2345" xr:uid="{5502BE0E-3D8A-48B6-801C-EF53DE3F408B}"/>
    <cellStyle name="Komma 5 2 2" xfId="3336" xr:uid="{93144E7A-25BA-4030-8D0E-498F2F47A8DD}"/>
    <cellStyle name="Komma 5 2 2 2" xfId="4293" xr:uid="{B71B4884-2CA1-49EA-8F1E-4823548822DD}"/>
    <cellStyle name="Komma 5 2 2 2 2" xfId="7458" xr:uid="{58E56B9C-43F5-4B05-A265-7367E6B5B38F}"/>
    <cellStyle name="Komma 5 2 2 2 2 2" xfId="10122" xr:uid="{17E24B0E-3401-4065-82A6-2D5E1A4D9597}"/>
    <cellStyle name="Komma 5 2 2 2 2 2 2" xfId="15512" xr:uid="{B0FF631A-8CAE-45E3-ACD6-4C8C386D803B}"/>
    <cellStyle name="Komma 5 2 2 2 2 3" xfId="12759" xr:uid="{DEDA1CFD-5893-47A8-9C81-F983BE5E14A2}"/>
    <cellStyle name="Komma 5 2 2 2 3" xfId="8792" xr:uid="{BC754F82-569F-4C25-930A-ED4255D85AB0}"/>
    <cellStyle name="Komma 5 2 2 2 3 2" xfId="14150" xr:uid="{9B0A15E9-92AD-4650-8986-CA0D280637FE}"/>
    <cellStyle name="Komma 5 2 2 2 4" xfId="11428" xr:uid="{B42A9C41-8D6F-421C-9561-23C68D863C5E}"/>
    <cellStyle name="Komma 5 2 2 3" xfId="3657" xr:uid="{3D751E39-4418-4F39-879A-3B59543DC876}"/>
    <cellStyle name="Komma 5 2 2 3 2" xfId="6835" xr:uid="{2C613AAB-7470-44D1-93B5-BF50180716B7}"/>
    <cellStyle name="Komma 5 2 2 3 2 2" xfId="9499" xr:uid="{ED11A004-5DDF-4181-80B9-70E464C7AB32}"/>
    <cellStyle name="Komma 5 2 2 3 2 2 2" xfId="14889" xr:uid="{3C082023-1A72-4898-AAB9-41CD0324AF91}"/>
    <cellStyle name="Komma 5 2 2 3 2 3" xfId="12136" xr:uid="{7EE47A14-3A53-4FBE-A182-CE16BF28B9C7}"/>
    <cellStyle name="Komma 5 2 2 3 3" xfId="8169" xr:uid="{BEC23BB5-C86B-4861-9517-C3BF09A8D39C}"/>
    <cellStyle name="Komma 5 2 2 3 3 2" xfId="13527" xr:uid="{8E321406-E0D7-449A-9BB8-20EE5CBB68FC}"/>
    <cellStyle name="Komma 5 2 2 3 4" xfId="10805" xr:uid="{FE4EE65B-9E3F-471C-959B-955D61E52E95}"/>
    <cellStyle name="Komma 5 2 3" xfId="3658" xr:uid="{A6B2C371-81C6-4A10-B625-196F1CE137A9}"/>
    <cellStyle name="Komma 5 2 3 2" xfId="4294" xr:uid="{A96BC5A9-15FB-4F00-AC05-D2B98F28B0AC}"/>
    <cellStyle name="Komma 5 2 3 2 2" xfId="7459" xr:uid="{141DD128-50DF-4DF6-8B0F-5A3AFFEEAE4C}"/>
    <cellStyle name="Komma 5 2 3 2 2 2" xfId="10123" xr:uid="{FC0F65C4-22D2-4D74-BC94-8BCE24507506}"/>
    <cellStyle name="Komma 5 2 3 2 2 2 2" xfId="15513" xr:uid="{F2B6544F-378C-4A96-B4EE-C2BA959D1CB2}"/>
    <cellStyle name="Komma 5 2 3 2 2 3" xfId="12760" xr:uid="{9DA81657-5590-4CB7-9835-F73DACA20854}"/>
    <cellStyle name="Komma 5 2 3 2 3" xfId="8793" xr:uid="{96922B41-EE5A-468C-9801-961651043092}"/>
    <cellStyle name="Komma 5 2 3 2 3 2" xfId="14151" xr:uid="{C74CA393-C9CE-4D8F-A8BC-9DE92644BDD4}"/>
    <cellStyle name="Komma 5 2 3 2 4" xfId="11429" xr:uid="{5593B94A-3310-49E2-9F8B-D05EC061A9C9}"/>
    <cellStyle name="Komma 5 2 3 3" xfId="6836" xr:uid="{C30E40FB-8A5B-4131-9CF8-0EAE6883E48F}"/>
    <cellStyle name="Komma 5 2 3 3 2" xfId="9500" xr:uid="{EED27D33-A45B-4D74-81DE-65A4DC482C52}"/>
    <cellStyle name="Komma 5 2 3 3 2 2" xfId="14890" xr:uid="{4E8B190C-F73F-43BA-9318-71FD4DC010E0}"/>
    <cellStyle name="Komma 5 2 3 3 3" xfId="12137" xr:uid="{6C532C1A-4E31-4CDF-B7A8-F5192B6ABDB8}"/>
    <cellStyle name="Komma 5 2 3 4" xfId="8170" xr:uid="{2AC052A8-D0B3-43CD-87A6-2387BF37FC30}"/>
    <cellStyle name="Komma 5 2 3 4 2" xfId="13528" xr:uid="{CED67ACD-D63F-4BC3-A393-F552ABEB137A}"/>
    <cellStyle name="Komma 5 2 3 5" xfId="10806" xr:uid="{8927DD23-3EE9-42D1-A8F1-EECF247129E6}"/>
    <cellStyle name="Komma 5 2 4" xfId="4292" xr:uid="{01AFF208-20BA-4DF4-A5D6-612C2592207A}"/>
    <cellStyle name="Komma 5 2 4 2" xfId="7457" xr:uid="{0F806F5E-4DD7-4F90-BF3B-CBB48C96DA86}"/>
    <cellStyle name="Komma 5 2 4 2 2" xfId="10121" xr:uid="{BC272B15-9770-40E6-A2AA-CC6EF9577F74}"/>
    <cellStyle name="Komma 5 2 4 2 2 2" xfId="15511" xr:uid="{238E9351-B245-422A-9A56-8028BDFCD13D}"/>
    <cellStyle name="Komma 5 2 4 2 3" xfId="12758" xr:uid="{724FF07E-490C-4B12-906C-4368C71661A4}"/>
    <cellStyle name="Komma 5 2 4 3" xfId="8791" xr:uid="{A188F1D4-08A7-4896-BE99-9926AC3273FF}"/>
    <cellStyle name="Komma 5 2 4 3 2" xfId="14149" xr:uid="{9323F137-82EA-4CE4-A7F3-D30895787C4B}"/>
    <cellStyle name="Komma 5 2 4 4" xfId="11427" xr:uid="{4F39C62D-2721-41C4-A16E-2060E0762EF3}"/>
    <cellStyle name="Komma 5 2 5" xfId="3656" xr:uid="{6664B4D0-FA51-4E00-9985-A2B56ADAA27E}"/>
    <cellStyle name="Komma 5 2 5 2" xfId="6834" xr:uid="{7576F1DF-D8A7-4F15-B7EF-A86636A024FA}"/>
    <cellStyle name="Komma 5 2 5 2 2" xfId="9498" xr:uid="{3DA46987-2544-4575-9A76-3A57BDF14DB1}"/>
    <cellStyle name="Komma 5 2 5 2 2 2" xfId="14888" xr:uid="{DECD82D4-79FC-4CAA-950C-8BD3F881C22F}"/>
    <cellStyle name="Komma 5 2 5 2 3" xfId="12135" xr:uid="{2C122C07-B680-4AAD-98D7-502D82B0495F}"/>
    <cellStyle name="Komma 5 2 5 3" xfId="8168" xr:uid="{0CDC73E9-E9AC-45C0-8801-60DCDAEA8598}"/>
    <cellStyle name="Komma 5 2 5 3 2" xfId="13526" xr:uid="{2B4CEC2B-7502-4A70-94BD-8DAC2588C1B2}"/>
    <cellStyle name="Komma 5 2 5 4" xfId="10804" xr:uid="{A496FBEC-F698-470E-BF83-DF81D8545AD9}"/>
    <cellStyle name="Komma 5 3" xfId="3317" xr:uid="{0EE6B58B-858D-4F0E-AB58-65A8A1C0F780}"/>
    <cellStyle name="Komma 5 3 2" xfId="4295" xr:uid="{40FDF25F-913C-415B-8C6B-B24AF5747700}"/>
    <cellStyle name="Komma 5 3 2 2" xfId="7460" xr:uid="{CB5D8383-7FCF-44C8-8FF8-C0C6403C2A4E}"/>
    <cellStyle name="Komma 5 3 2 2 2" xfId="10124" xr:uid="{276667B0-A18E-4542-A5E9-00D44E66AE31}"/>
    <cellStyle name="Komma 5 3 2 2 2 2" xfId="15514" xr:uid="{5500C0A7-C075-4ADF-A846-26D6509458B8}"/>
    <cellStyle name="Komma 5 3 2 2 3" xfId="12761" xr:uid="{771AF596-8722-43B9-9ED2-1293BF2DB7D5}"/>
    <cellStyle name="Komma 5 3 2 3" xfId="8794" xr:uid="{7B138654-4FEC-404A-97AB-A82DE8DBE4E2}"/>
    <cellStyle name="Komma 5 3 2 3 2" xfId="14152" xr:uid="{69F9E4AC-C107-4261-8ED7-79FF41AA1AA9}"/>
    <cellStyle name="Komma 5 3 2 4" xfId="11430" xr:uid="{C4DF891B-C370-4A2A-AF99-747C29597E8B}"/>
    <cellStyle name="Komma 5 3 3" xfId="3659" xr:uid="{1FDE5635-1EE8-4CD1-B2C4-76ACE754A99E}"/>
    <cellStyle name="Komma 5 3 3 2" xfId="6837" xr:uid="{7BFF6C9C-2B37-4B59-986C-2A1FD3100D43}"/>
    <cellStyle name="Komma 5 3 3 2 2" xfId="9501" xr:uid="{54954AB4-EAE6-457B-81D6-F5B993425858}"/>
    <cellStyle name="Komma 5 3 3 2 2 2" xfId="14891" xr:uid="{C82DBE48-3948-44D7-8954-8538A457DA28}"/>
    <cellStyle name="Komma 5 3 3 2 3" xfId="12138" xr:uid="{2D81AD1F-328D-42CF-9E5F-862C3F5130D9}"/>
    <cellStyle name="Komma 5 3 3 3" xfId="8171" xr:uid="{A8E8C4DD-1B05-43F8-90B3-89208CBCA47E}"/>
    <cellStyle name="Komma 5 3 3 3 2" xfId="13529" xr:uid="{A85ACC69-AFDD-4414-A174-5413DB4FD0B9}"/>
    <cellStyle name="Komma 5 3 3 4" xfId="10807" xr:uid="{86490E37-01FD-4105-A3C7-ABD8773E4932}"/>
    <cellStyle name="Komma 5 4" xfId="3660" xr:uid="{40AC6F49-5584-44D5-9D51-A9492A747458}"/>
    <cellStyle name="Komma 5 4 2" xfId="4296" xr:uid="{21621818-FED9-4D5C-A527-8A56E4FFC861}"/>
    <cellStyle name="Komma 5 4 2 2" xfId="7461" xr:uid="{46DED3AC-576A-44DE-AEF9-CB30FA198E6D}"/>
    <cellStyle name="Komma 5 4 2 2 2" xfId="10125" xr:uid="{BC9E4E71-16A2-43F5-8F32-C23A1DB8B3EE}"/>
    <cellStyle name="Komma 5 4 2 2 2 2" xfId="15515" xr:uid="{6190F213-3140-4468-9ECF-A8A78E5AB475}"/>
    <cellStyle name="Komma 5 4 2 2 3" xfId="12762" xr:uid="{FB27A971-85AD-4F77-AD7E-1FC1BC0EDB24}"/>
    <cellStyle name="Komma 5 4 2 3" xfId="8795" xr:uid="{AD216E7F-C7A6-4180-B6A6-3AF25DEFD2D7}"/>
    <cellStyle name="Komma 5 4 2 3 2" xfId="14153" xr:uid="{84353402-35C0-409B-A9A6-415DA2F7DDC5}"/>
    <cellStyle name="Komma 5 4 2 4" xfId="11431" xr:uid="{AFE58316-AF5A-459B-9CC4-F426A7308DF2}"/>
    <cellStyle name="Komma 5 4 3" xfId="6838" xr:uid="{01CC3FB4-81D4-44FB-AC89-6EBBA574DE7D}"/>
    <cellStyle name="Komma 5 4 3 2" xfId="9502" xr:uid="{D74C5D80-E893-4401-9B45-A48126C56FB9}"/>
    <cellStyle name="Komma 5 4 3 2 2" xfId="14892" xr:uid="{1F221E83-EC01-4E63-8584-D7D2F96F4B79}"/>
    <cellStyle name="Komma 5 4 3 3" xfId="12139" xr:uid="{35E8B54D-4C42-4A99-9104-E7B71D33C9B1}"/>
    <cellStyle name="Komma 5 4 4" xfId="8172" xr:uid="{705AB0F2-D5F9-45ED-AEF0-2CB482292677}"/>
    <cellStyle name="Komma 5 4 4 2" xfId="13530" xr:uid="{F1F8CB13-E53A-4D65-8DDE-0D3CD513AA0F}"/>
    <cellStyle name="Komma 5 4 5" xfId="10808" xr:uid="{692CAA06-07E8-4EA3-BAB6-486B57D7116B}"/>
    <cellStyle name="Komma 5 5" xfId="3661" xr:uid="{0CCAFEB4-0AC2-4F17-ACFE-E83926EF4B68}"/>
    <cellStyle name="Komma 5 5 2" xfId="4297" xr:uid="{DF161848-6128-4671-B345-03F20C265D19}"/>
    <cellStyle name="Komma 5 5 2 2" xfId="7462" xr:uid="{A912D3A9-1ABA-4DAC-8F2E-33E6C810036B}"/>
    <cellStyle name="Komma 5 5 2 2 2" xfId="10126" xr:uid="{C9A554B5-6EAB-4F60-99B7-219C389A5287}"/>
    <cellStyle name="Komma 5 5 2 2 2 2" xfId="15516" xr:uid="{B2DDF334-9703-471A-BEC0-1F30B060B6F5}"/>
    <cellStyle name="Komma 5 5 2 2 3" xfId="12763" xr:uid="{B8783477-58EA-4AEF-AB10-222073093E6E}"/>
    <cellStyle name="Komma 5 5 2 3" xfId="8796" xr:uid="{5CD1B4B1-2C61-4F44-BA42-1FA264B0015D}"/>
    <cellStyle name="Komma 5 5 2 3 2" xfId="14154" xr:uid="{8BC35F33-57E9-43F8-BA3A-47D76ACE9F24}"/>
    <cellStyle name="Komma 5 5 2 4" xfId="11432" xr:uid="{64658A90-0945-4BA1-965E-7BFD3ECCF483}"/>
    <cellStyle name="Komma 5 5 3" xfId="6839" xr:uid="{76DF9927-F4F7-4A70-AF55-F02592CABEBC}"/>
    <cellStyle name="Komma 5 5 3 2" xfId="9503" xr:uid="{E7FD9D94-D971-445C-890E-3DBD4FB885EC}"/>
    <cellStyle name="Komma 5 5 3 2 2" xfId="14893" xr:uid="{736C0D55-DED0-41CA-922A-8D6E69B6CECC}"/>
    <cellStyle name="Komma 5 5 3 3" xfId="12140" xr:uid="{81727C04-D049-4175-8AB5-6077526BA181}"/>
    <cellStyle name="Komma 5 5 4" xfId="8173" xr:uid="{39668878-05E9-4BBE-A1C6-9B02D74B6BBD}"/>
    <cellStyle name="Komma 5 5 4 2" xfId="13531" xr:uid="{DC2C1F31-170B-44AE-AA75-72ADBCCE54C7}"/>
    <cellStyle name="Komma 5 5 5" xfId="10809" xr:uid="{9C3F25D0-6D88-43E4-8DAA-64FC0F828244}"/>
    <cellStyle name="Komma 5 6" xfId="4291" xr:uid="{FCE403C2-11E0-40BA-8985-86302D7003A1}"/>
    <cellStyle name="Komma 5 6 2" xfId="7456" xr:uid="{1272EA85-86F6-4871-A9D4-E0107835F366}"/>
    <cellStyle name="Komma 5 6 2 2" xfId="10120" xr:uid="{88A3E87A-EC27-49B7-BFDB-9FAADFBEACB0}"/>
    <cellStyle name="Komma 5 6 2 2 2" xfId="15510" xr:uid="{40846244-DF52-4A11-B29F-1E8B4D64F740}"/>
    <cellStyle name="Komma 5 6 2 3" xfId="12757" xr:uid="{9A60EA7E-5ECD-479F-A60B-6A3615D0703C}"/>
    <cellStyle name="Komma 5 6 3" xfId="8790" xr:uid="{EB2DD013-D9A5-40F4-A28E-0AB960AC7BC3}"/>
    <cellStyle name="Komma 5 6 3 2" xfId="14148" xr:uid="{A8840E1E-7880-4928-A6FC-CD1EE35CEEAB}"/>
    <cellStyle name="Komma 5 6 4" xfId="11426" xr:uid="{9C8AE9AD-F518-4C73-BE8A-9604D79AD319}"/>
    <cellStyle name="Komma 5 7" xfId="3655" xr:uid="{EEAD4F95-DAAC-4609-B267-6C291980B446}"/>
    <cellStyle name="Komma 5 7 2" xfId="6833" xr:uid="{3CAF2D46-AB1F-4E9E-8FB9-888BF15BE0FB}"/>
    <cellStyle name="Komma 5 7 2 2" xfId="9497" xr:uid="{67734A3F-BBC8-4300-8AF9-B79EAAC099B5}"/>
    <cellStyle name="Komma 5 7 2 2 2" xfId="14887" xr:uid="{1CC38831-9DB0-445C-8959-F3FD58942C6F}"/>
    <cellStyle name="Komma 5 7 2 3" xfId="12134" xr:uid="{D0A53E24-FAD3-4724-8673-311074398202}"/>
    <cellStyle name="Komma 5 7 3" xfId="8167" xr:uid="{63FCDB2C-D6F4-45EB-ABBC-C03B44599063}"/>
    <cellStyle name="Komma 5 7 3 2" xfId="13525" xr:uid="{6A4C2D8C-9290-49DF-9111-78028861C67F}"/>
    <cellStyle name="Komma 5 7 4" xfId="10803" xr:uid="{7A881090-357D-428E-8092-22252114A6FA}"/>
    <cellStyle name="Komma 6" xfId="3369" xr:uid="{B7ABE0BA-2874-4026-98E3-5352FBC817DF}"/>
    <cellStyle name="Komma 6 2" xfId="3662" xr:uid="{254B5214-FF99-47CA-92A4-55B9B3F96BF6}"/>
    <cellStyle name="Komma 6 2 2" xfId="3663" xr:uid="{7AA7F4C6-2404-403F-8F46-47B22A614DFA}"/>
    <cellStyle name="Komma 6 2 2 2" xfId="4300" xr:uid="{6BE3169E-139A-479F-9121-39966141516A}"/>
    <cellStyle name="Komma 6 2 2 2 2" xfId="7465" xr:uid="{FBEAA760-1582-440E-8B47-21D02EA1ABE8}"/>
    <cellStyle name="Komma 6 2 2 2 2 2" xfId="10129" xr:uid="{0668BC1F-C6CE-4666-910B-FFC6DA236F12}"/>
    <cellStyle name="Komma 6 2 2 2 2 2 2" xfId="15519" xr:uid="{6F6D490F-4EAD-4A09-9863-499D68B63F74}"/>
    <cellStyle name="Komma 6 2 2 2 2 3" xfId="12766" xr:uid="{AAA655C0-F614-4427-9D3E-939021DB326C}"/>
    <cellStyle name="Komma 6 2 2 2 3" xfId="8799" xr:uid="{11DA054D-BD31-4C25-A4E8-6F08A156F7F5}"/>
    <cellStyle name="Komma 6 2 2 2 3 2" xfId="14157" xr:uid="{DD1E3973-30D8-47EC-8E7C-04DC3F2D5E5C}"/>
    <cellStyle name="Komma 6 2 2 2 4" xfId="11435" xr:uid="{F97AABBE-70DF-4672-8EBB-E28AA3CD529A}"/>
    <cellStyle name="Komma 6 2 2 3" xfId="6841" xr:uid="{52E2EF8D-E627-4859-B89B-59A08D37A7EC}"/>
    <cellStyle name="Komma 6 2 2 3 2" xfId="9505" xr:uid="{E621DE8C-7FB9-4F9B-A267-A98E7DF3733E}"/>
    <cellStyle name="Komma 6 2 2 3 2 2" xfId="14895" xr:uid="{38CD6BA2-0DB9-4EBD-A464-5426FA9C34A3}"/>
    <cellStyle name="Komma 6 2 2 3 3" xfId="12142" xr:uid="{2D332616-C03E-4D48-9DF1-6712080B2486}"/>
    <cellStyle name="Komma 6 2 2 4" xfId="8175" xr:uid="{17D7FFDA-58CD-4DF1-BD01-649ED64EB4C7}"/>
    <cellStyle name="Komma 6 2 2 4 2" xfId="13533" xr:uid="{40010A2B-7529-4A41-85D0-8E4EA55AD377}"/>
    <cellStyle name="Komma 6 2 2 5" xfId="10811" xr:uid="{2BF64C48-74FB-432D-9833-49FF82BF06B8}"/>
    <cellStyle name="Komma 6 2 3" xfId="3664" xr:uid="{1602F0AF-DEBD-4DA5-A237-BB1C320CC7E9}"/>
    <cellStyle name="Komma 6 2 3 2" xfId="4301" xr:uid="{83667A7D-D79D-4A3E-8A8D-FCD851A2CCF1}"/>
    <cellStyle name="Komma 6 2 3 2 2" xfId="7466" xr:uid="{039379BB-983D-47AB-9E19-B0808A17D7C7}"/>
    <cellStyle name="Komma 6 2 3 2 2 2" xfId="10130" xr:uid="{BB87A398-8297-462A-BEFE-FA6F3D9747D6}"/>
    <cellStyle name="Komma 6 2 3 2 2 2 2" xfId="15520" xr:uid="{984D9ABE-FF79-4A41-ACA7-563B10D1F2CB}"/>
    <cellStyle name="Komma 6 2 3 2 2 3" xfId="12767" xr:uid="{7DE55D96-30AC-4C05-9BEE-E7C60DF5F88E}"/>
    <cellStyle name="Komma 6 2 3 2 3" xfId="8800" xr:uid="{3ACDA5BD-1A81-4171-9F4F-F91F5FFE5F8B}"/>
    <cellStyle name="Komma 6 2 3 2 3 2" xfId="14158" xr:uid="{43290BCA-4970-4A4E-B1C1-FAF78AEC8E89}"/>
    <cellStyle name="Komma 6 2 3 2 4" xfId="11436" xr:uid="{75C57035-43B2-43DE-8157-E26234066AC9}"/>
    <cellStyle name="Komma 6 2 3 3" xfId="6842" xr:uid="{461CBF86-13FC-46B1-8B9C-F22827B278E9}"/>
    <cellStyle name="Komma 6 2 3 3 2" xfId="9506" xr:uid="{7EA217DD-883B-4DC0-A791-73B3FD6082E2}"/>
    <cellStyle name="Komma 6 2 3 3 2 2" xfId="14896" xr:uid="{CC359C02-EB71-4AF9-A006-714D0D2C3C35}"/>
    <cellStyle name="Komma 6 2 3 3 3" xfId="12143" xr:uid="{A21083E0-803E-48DD-816B-BDD49946EF10}"/>
    <cellStyle name="Komma 6 2 3 4" xfId="8176" xr:uid="{CDBF7422-C69D-4645-A568-A0C29D3C8175}"/>
    <cellStyle name="Komma 6 2 3 4 2" xfId="13534" xr:uid="{A8D63A48-A661-467F-996F-088D5692FE6A}"/>
    <cellStyle name="Komma 6 2 3 5" xfId="10812" xr:uid="{15FAE8F9-1BDE-493B-857B-27F56E5E0CDA}"/>
    <cellStyle name="Komma 6 2 4" xfId="4299" xr:uid="{E156E8B6-3C21-4F1F-B975-44B33280D801}"/>
    <cellStyle name="Komma 6 2 4 2" xfId="7464" xr:uid="{D3F50AA2-EDDF-4F00-B8E0-7DFC78CD36D5}"/>
    <cellStyle name="Komma 6 2 4 2 2" xfId="10128" xr:uid="{7739F017-79CC-48EF-BAD4-D5A902A00948}"/>
    <cellStyle name="Komma 6 2 4 2 2 2" xfId="15518" xr:uid="{89CFCD08-1466-415A-B43D-12D8E43464CF}"/>
    <cellStyle name="Komma 6 2 4 2 3" xfId="12765" xr:uid="{BA5230E5-780D-483B-8FA9-CF8DA92CBC25}"/>
    <cellStyle name="Komma 6 2 4 3" xfId="8798" xr:uid="{BA8E48FD-C4DE-49C9-B0F3-C2697C68C8C1}"/>
    <cellStyle name="Komma 6 2 4 3 2" xfId="14156" xr:uid="{AE312005-FAD0-43F5-80B4-70AA15A2CE80}"/>
    <cellStyle name="Komma 6 2 4 4" xfId="11434" xr:uid="{C246E331-A679-47C9-B626-FF870DD93A33}"/>
    <cellStyle name="Komma 6 2 5" xfId="6840" xr:uid="{B0B2A142-864E-4BD2-A83E-5F1EB2D0A995}"/>
    <cellStyle name="Komma 6 2 5 2" xfId="9504" xr:uid="{6493FA7C-018F-4F1F-B009-D137FB27AF38}"/>
    <cellStyle name="Komma 6 2 5 2 2" xfId="14894" xr:uid="{BC74D337-52E2-405B-B0C9-EDAC414FB92D}"/>
    <cellStyle name="Komma 6 2 5 3" xfId="12141" xr:uid="{25EC5443-5AEC-47FF-98D6-433EC7130AD9}"/>
    <cellStyle name="Komma 6 2 6" xfId="8174" xr:uid="{82764035-A6C6-4FE4-A405-620177B9A674}"/>
    <cellStyle name="Komma 6 2 6 2" xfId="13532" xr:uid="{62E86AEB-18AF-419B-AB4D-59BC6CDE001A}"/>
    <cellStyle name="Komma 6 2 7" xfId="10810" xr:uid="{72BBDDA1-7827-4CCE-B213-5733C77B978A}"/>
    <cellStyle name="Komma 6 3" xfId="3665" xr:uid="{9B900BD3-6D83-4BC6-8003-1E5C98C70A08}"/>
    <cellStyle name="Komma 6 3 2" xfId="4302" xr:uid="{0928EBA6-F367-4211-8B26-FDF5BCE3FDAA}"/>
    <cellStyle name="Komma 6 3 2 2" xfId="7467" xr:uid="{044D67BE-CDD7-4EE7-910B-9EE0D8869579}"/>
    <cellStyle name="Komma 6 3 2 2 2" xfId="10131" xr:uid="{1EC920F7-3F97-475F-BDAB-736587AE5F25}"/>
    <cellStyle name="Komma 6 3 2 2 2 2" xfId="15521" xr:uid="{6DD0FFE4-D628-449F-9656-286F43D14A1F}"/>
    <cellStyle name="Komma 6 3 2 2 3" xfId="12768" xr:uid="{1A2D7A35-A4C6-498D-B076-95C5C5AA7222}"/>
    <cellStyle name="Komma 6 3 2 3" xfId="8801" xr:uid="{090FC8CE-BC54-4287-83A0-35EE07A5DE29}"/>
    <cellStyle name="Komma 6 3 2 3 2" xfId="14159" xr:uid="{B998356B-5921-4421-A74A-5CB1B5BABA3E}"/>
    <cellStyle name="Komma 6 3 2 4" xfId="11437" xr:uid="{D26BF5F0-E16D-450D-B213-E49CFA414741}"/>
    <cellStyle name="Komma 6 3 3" xfId="6843" xr:uid="{4E4051E8-37F9-45F9-98A1-B3F737C3BF6A}"/>
    <cellStyle name="Komma 6 3 3 2" xfId="9507" xr:uid="{66C655B2-3007-4ED5-B1F4-C51BA79E8300}"/>
    <cellStyle name="Komma 6 3 3 2 2" xfId="14897" xr:uid="{7C335944-C89D-49C8-A819-FF3BDDA9FB36}"/>
    <cellStyle name="Komma 6 3 3 3" xfId="12144" xr:uid="{77A69976-854E-4598-8AB7-672E5696960C}"/>
    <cellStyle name="Komma 6 3 4" xfId="8177" xr:uid="{DE227000-6F03-40B2-B354-4396680376C8}"/>
    <cellStyle name="Komma 6 3 4 2" xfId="13535" xr:uid="{FA58B653-A30A-4EA0-93A7-C0C12FA11D13}"/>
    <cellStyle name="Komma 6 3 5" xfId="10813" xr:uid="{7FC0F9ED-9A20-45C1-B4D6-29848EA3F4F2}"/>
    <cellStyle name="Komma 6 4" xfId="3666" xr:uid="{4DBA86DC-850D-4C9A-BE0B-F1595A354A7D}"/>
    <cellStyle name="Komma 6 4 2" xfId="4303" xr:uid="{03658D73-E210-40E2-9B40-15693B3CE1A1}"/>
    <cellStyle name="Komma 6 4 2 2" xfId="7468" xr:uid="{3EC91334-EF26-4FBA-9647-92D1AA525110}"/>
    <cellStyle name="Komma 6 4 2 2 2" xfId="10132" xr:uid="{5FDE26FA-C5AA-4913-9C4F-C79391B4CD2C}"/>
    <cellStyle name="Komma 6 4 2 2 2 2" xfId="15522" xr:uid="{0A823061-8FC0-4002-BAB5-3FFE126D9E79}"/>
    <cellStyle name="Komma 6 4 2 2 3" xfId="12769" xr:uid="{28720FC9-FAB9-4FD2-BA20-FED5CE6CDAD5}"/>
    <cellStyle name="Komma 6 4 2 3" xfId="8802" xr:uid="{686B373C-123D-4F60-84E4-566A8F0E0047}"/>
    <cellStyle name="Komma 6 4 2 3 2" xfId="14160" xr:uid="{A5D790B1-DA11-4DC4-A322-C15168D86F14}"/>
    <cellStyle name="Komma 6 4 2 4" xfId="11438" xr:uid="{5EC25B9F-8A86-499E-B8F7-999002A189B1}"/>
    <cellStyle name="Komma 6 4 3" xfId="6844" xr:uid="{A6E02D52-6128-4A2C-971D-E7DE74665C92}"/>
    <cellStyle name="Komma 6 4 3 2" xfId="9508" xr:uid="{88EDF81A-566B-405E-9FFD-256BF6D8200B}"/>
    <cellStyle name="Komma 6 4 3 2 2" xfId="14898" xr:uid="{2A15D816-B8BA-4704-8ADB-919AE928C129}"/>
    <cellStyle name="Komma 6 4 3 3" xfId="12145" xr:uid="{AAB996C1-C6C6-469C-8ADD-3D95C59997AF}"/>
    <cellStyle name="Komma 6 4 4" xfId="8178" xr:uid="{8C95D468-FB91-4B72-A0CA-279AEBB6AADD}"/>
    <cellStyle name="Komma 6 4 4 2" xfId="13536" xr:uid="{A313797E-EE40-4975-9AD8-C00ABC46ADBC}"/>
    <cellStyle name="Komma 6 4 5" xfId="10814" xr:uid="{C1AE360E-5CF0-4346-B4FE-BBC95804C892}"/>
    <cellStyle name="Komma 6 5" xfId="3667" xr:uid="{7429076C-06D9-4D60-A21D-67716F940037}"/>
    <cellStyle name="Komma 6 5 2" xfId="4304" xr:uid="{BF97848F-1E55-4AEA-894C-983EDFC5055D}"/>
    <cellStyle name="Komma 6 5 2 2" xfId="7469" xr:uid="{982FA20C-2F70-4B73-A10E-02F27C4AA377}"/>
    <cellStyle name="Komma 6 5 2 2 2" xfId="10133" xr:uid="{64D47F6E-802C-4C3C-A5EF-7EC1ED5C01D0}"/>
    <cellStyle name="Komma 6 5 2 2 2 2" xfId="15523" xr:uid="{3216C1EC-B387-44B2-9913-46205878A45E}"/>
    <cellStyle name="Komma 6 5 2 2 3" xfId="12770" xr:uid="{2EE6027C-B0A3-4B48-9853-64C033BC0603}"/>
    <cellStyle name="Komma 6 5 2 3" xfId="8803" xr:uid="{91E60425-FDAD-47DB-AADC-D3FFE3EB9143}"/>
    <cellStyle name="Komma 6 5 2 3 2" xfId="14161" xr:uid="{B1548E42-7262-4DF9-8A0C-3F6B4F161E58}"/>
    <cellStyle name="Komma 6 5 2 4" xfId="11439" xr:uid="{85866EF2-B200-465A-A278-72E3F0B9D0FC}"/>
    <cellStyle name="Komma 6 5 3" xfId="6845" xr:uid="{60A8D7C9-F0C8-4498-AA06-F16E7BD148DB}"/>
    <cellStyle name="Komma 6 5 3 2" xfId="9509" xr:uid="{3F418905-1FA6-46B0-A0E5-D926DBE0589D}"/>
    <cellStyle name="Komma 6 5 3 2 2" xfId="14899" xr:uid="{1BB184D3-192E-40AD-9AB3-B4D386269900}"/>
    <cellStyle name="Komma 6 5 3 3" xfId="12146" xr:uid="{F48B1E96-7801-4E26-AA3F-FB40162DF5B5}"/>
    <cellStyle name="Komma 6 5 4" xfId="8179" xr:uid="{342C1D1E-B436-4E00-B6DA-176F760D8454}"/>
    <cellStyle name="Komma 6 5 4 2" xfId="13537" xr:uid="{FFD2190C-B7F5-4637-8676-9E1DD186E5D7}"/>
    <cellStyle name="Komma 6 5 5" xfId="10815" xr:uid="{CD34E042-19C3-432D-8C40-115132771486}"/>
    <cellStyle name="Komma 6 6" xfId="4298" xr:uid="{21E2EEC7-5404-4EA1-B206-D8C0818D1AD6}"/>
    <cellStyle name="Komma 6 6 2" xfId="7463" xr:uid="{9E5F0EDB-4FE0-48FA-B224-A6EF352E9977}"/>
    <cellStyle name="Komma 6 6 2 2" xfId="10127" xr:uid="{27E8AD68-AD41-482A-B3B2-B70422304C22}"/>
    <cellStyle name="Komma 6 6 2 2 2" xfId="15517" xr:uid="{B9CA5F65-6C80-4CC5-9131-38A8A9EEFE34}"/>
    <cellStyle name="Komma 6 6 2 3" xfId="12764" xr:uid="{8C2ACEF3-758B-4AA6-ABFA-4BC9B407D89E}"/>
    <cellStyle name="Komma 6 6 3" xfId="8797" xr:uid="{2D34150E-6AA9-42B7-A7D1-A57C018DEA12}"/>
    <cellStyle name="Komma 6 6 3 2" xfId="14155" xr:uid="{65EA3B9D-4D70-469A-B2B5-EA099E0B86E0}"/>
    <cellStyle name="Komma 6 6 4" xfId="11433" xr:uid="{F187C81E-12A5-4026-BB07-73BABA3B1EAE}"/>
    <cellStyle name="Komma 6 7" xfId="6651" xr:uid="{C25244CF-4026-48AB-8D85-CEE8E01F2102}"/>
    <cellStyle name="Komma 6 7 2" xfId="9323" xr:uid="{49DDEAF4-F0C6-4639-B109-EEC2808EBA2D}"/>
    <cellStyle name="Komma 6 7 2 2" xfId="14713" xr:uid="{82398189-FF99-40AB-B698-CA5EEFA8F415}"/>
    <cellStyle name="Komma 6 7 3" xfId="11960" xr:uid="{E944CBE4-9858-4CCB-8DF8-704349E97D13}"/>
    <cellStyle name="Komma 6 8" xfId="7984" xr:uid="{1C9A0495-DD10-4CE9-A6FD-DB28FCF1D8B6}"/>
    <cellStyle name="Komma 6 8 2" xfId="13343" xr:uid="{DC13C087-CC5E-44A1-9EAE-A33468F6E041}"/>
    <cellStyle name="Komma 6 9" xfId="10629" xr:uid="{F42A5893-1823-41FC-BCFA-70F116D1A2BB}"/>
    <cellStyle name="Komma 7" xfId="3668" xr:uid="{091CE7BB-9A0D-4558-879B-BFE9DE02F2EF}"/>
    <cellStyle name="Komma 7 2" xfId="3669" xr:uid="{6BB17428-6DA0-4CD9-838F-1E9F1B777513}"/>
    <cellStyle name="Komma 7 2 2" xfId="3670" xr:uid="{CADB8691-7C57-4B7B-BE5E-5D80E13E3B5D}"/>
    <cellStyle name="Komma 7 2 2 2" xfId="4307" xr:uid="{51F5E83D-1FA0-46E1-9B4E-5A62EC11FE0F}"/>
    <cellStyle name="Komma 7 2 2 2 2" xfId="7472" xr:uid="{412881BB-7918-4733-94C0-E19221DDC948}"/>
    <cellStyle name="Komma 7 2 2 2 2 2" xfId="10136" xr:uid="{D123E32D-2E40-4DAB-9090-B067537E7703}"/>
    <cellStyle name="Komma 7 2 2 2 2 2 2" xfId="15526" xr:uid="{9DBB6E6E-4F23-4961-9BF9-C5D7D1EDD81A}"/>
    <cellStyle name="Komma 7 2 2 2 2 3" xfId="12773" xr:uid="{7D99D03C-2549-4F0F-8490-79722A20C1D3}"/>
    <cellStyle name="Komma 7 2 2 2 3" xfId="8806" xr:uid="{CEE14389-E68B-4EF1-ACB3-99EE693BEF4C}"/>
    <cellStyle name="Komma 7 2 2 2 3 2" xfId="14164" xr:uid="{E5200F7F-D361-400B-83E7-A5AFB9C8B6C7}"/>
    <cellStyle name="Komma 7 2 2 2 4" xfId="11442" xr:uid="{F2267A8C-7632-42E9-9343-688552D1E0EE}"/>
    <cellStyle name="Komma 7 2 2 3" xfId="6848" xr:uid="{9633AA70-A3C7-467F-98BD-13536EB75D01}"/>
    <cellStyle name="Komma 7 2 2 3 2" xfId="9512" xr:uid="{42EE221E-CB9B-452A-96FA-3E0214B8A697}"/>
    <cellStyle name="Komma 7 2 2 3 2 2" xfId="14902" xr:uid="{CA11D6BB-71BF-44CF-92D9-3E61B84D5EB8}"/>
    <cellStyle name="Komma 7 2 2 3 3" xfId="12149" xr:uid="{34989FC6-1869-4975-BE02-8B97CF034EB2}"/>
    <cellStyle name="Komma 7 2 2 4" xfId="8182" xr:uid="{FDAC015C-BA57-4737-AC2B-6529C74CC105}"/>
    <cellStyle name="Komma 7 2 2 4 2" xfId="13540" xr:uid="{5CC49160-6DCB-46BD-820E-59655C1A232A}"/>
    <cellStyle name="Komma 7 2 2 5" xfId="10818" xr:uid="{12A9948A-3BD4-40AD-8CD6-5714F06DC2CA}"/>
    <cellStyle name="Komma 7 2 3" xfId="3671" xr:uid="{35B624FF-3ADB-4CA8-AFC3-6781055D7AE0}"/>
    <cellStyle name="Komma 7 2 3 2" xfId="4308" xr:uid="{FEB14D27-2800-4FCE-852B-2F8529AA3BB1}"/>
    <cellStyle name="Komma 7 2 3 2 2" xfId="7473" xr:uid="{DACDFD34-3BAD-45D5-A436-958DE41439DD}"/>
    <cellStyle name="Komma 7 2 3 2 2 2" xfId="10137" xr:uid="{D1498259-6DE6-4D3C-A17F-703A00991C86}"/>
    <cellStyle name="Komma 7 2 3 2 2 2 2" xfId="15527" xr:uid="{E5829D2B-F023-4384-996C-4358E3C0E121}"/>
    <cellStyle name="Komma 7 2 3 2 2 3" xfId="12774" xr:uid="{CB2DD1E6-15B1-44C8-914C-D8325F98E677}"/>
    <cellStyle name="Komma 7 2 3 2 3" xfId="8807" xr:uid="{3ABF4AE7-7651-4CDC-9EBD-1ED9BF7091A7}"/>
    <cellStyle name="Komma 7 2 3 2 3 2" xfId="14165" xr:uid="{86BFACC0-E6E2-4D0A-A6B2-59E9EB7CC3AB}"/>
    <cellStyle name="Komma 7 2 3 2 4" xfId="11443" xr:uid="{68AA4C19-BEFB-4282-8814-564AD2C63DE1}"/>
    <cellStyle name="Komma 7 2 3 3" xfId="6849" xr:uid="{12F29448-5C0C-496E-BC06-CECD53CEDE40}"/>
    <cellStyle name="Komma 7 2 3 3 2" xfId="9513" xr:uid="{654522CD-3E1B-4A2E-B704-796B12DB7338}"/>
    <cellStyle name="Komma 7 2 3 3 2 2" xfId="14903" xr:uid="{1DBC4D16-3689-4BBE-AD91-89346ABF210C}"/>
    <cellStyle name="Komma 7 2 3 3 3" xfId="12150" xr:uid="{198D1215-52DC-4601-BCD6-2F6DA83668AC}"/>
    <cellStyle name="Komma 7 2 3 4" xfId="8183" xr:uid="{27CC968F-F94F-41F5-BA85-51B800BEB1AF}"/>
    <cellStyle name="Komma 7 2 3 4 2" xfId="13541" xr:uid="{884DB7A9-1B90-4437-9749-192186B38ADE}"/>
    <cellStyle name="Komma 7 2 3 5" xfId="10819" xr:uid="{14696390-5004-4A90-9072-C1109DE8AF67}"/>
    <cellStyle name="Komma 7 2 4" xfId="4306" xr:uid="{3A8E0CEC-02C5-4529-99A1-301F4F036991}"/>
    <cellStyle name="Komma 7 2 4 2" xfId="7471" xr:uid="{9116332B-0EE7-425B-983A-316DDF8F8078}"/>
    <cellStyle name="Komma 7 2 4 2 2" xfId="10135" xr:uid="{6108F7BC-848D-4A2E-8CC2-47438AF050FC}"/>
    <cellStyle name="Komma 7 2 4 2 2 2" xfId="15525" xr:uid="{15C77586-4352-48E1-9B1B-D8B7D01FCC66}"/>
    <cellStyle name="Komma 7 2 4 2 3" xfId="12772" xr:uid="{9C53C21C-000D-4168-AEEB-C522ABB071C0}"/>
    <cellStyle name="Komma 7 2 4 3" xfId="8805" xr:uid="{94D149CA-FFAB-4177-831A-0100836AAD85}"/>
    <cellStyle name="Komma 7 2 4 3 2" xfId="14163" xr:uid="{67BE5542-E1D8-4C12-89CE-4E25AE2240CC}"/>
    <cellStyle name="Komma 7 2 4 4" xfId="11441" xr:uid="{D5D58528-42C8-45E0-B73E-116E7BF00743}"/>
    <cellStyle name="Komma 7 2 5" xfId="6847" xr:uid="{C04D4889-9698-452A-93FF-62D27952C720}"/>
    <cellStyle name="Komma 7 2 5 2" xfId="9511" xr:uid="{50C7DB17-6EC1-4AAD-9F3E-19A1D956A5A4}"/>
    <cellStyle name="Komma 7 2 5 2 2" xfId="14901" xr:uid="{FE5395D4-F12D-47D0-9635-D6B6153967FB}"/>
    <cellStyle name="Komma 7 2 5 3" xfId="12148" xr:uid="{B18C5F7F-6020-4DD7-AC5F-907D93107BC5}"/>
    <cellStyle name="Komma 7 2 6" xfId="8181" xr:uid="{E48ECA37-BBC8-47DA-8086-73599F10E44C}"/>
    <cellStyle name="Komma 7 2 6 2" xfId="13539" xr:uid="{ECCC48F2-859E-42CD-A7EB-5AAF0C17B307}"/>
    <cellStyle name="Komma 7 2 7" xfId="10817" xr:uid="{7D59ED5A-FBF3-439D-8F01-FD1A848E7846}"/>
    <cellStyle name="Komma 7 3" xfId="3672" xr:uid="{23C2A4B8-79A8-4592-8A5C-4680AA80FC44}"/>
    <cellStyle name="Komma 7 3 2" xfId="4309" xr:uid="{0A965222-96D0-4A80-9949-87CBCC0C4DD0}"/>
    <cellStyle name="Komma 7 3 2 2" xfId="7474" xr:uid="{0080DC8A-64DF-4DF7-931D-F54C29FE7794}"/>
    <cellStyle name="Komma 7 3 2 2 2" xfId="10138" xr:uid="{31C11C71-17AE-4B7F-803A-6CAE039FB4C1}"/>
    <cellStyle name="Komma 7 3 2 2 2 2" xfId="15528" xr:uid="{9CCDAB9A-613B-4B8F-9B8F-DC545AC32EA6}"/>
    <cellStyle name="Komma 7 3 2 2 3" xfId="12775" xr:uid="{B03F8107-D3D9-4B63-AE8F-278F23A9F365}"/>
    <cellStyle name="Komma 7 3 2 3" xfId="8808" xr:uid="{48ABCEC4-CC51-4E29-AA1D-1BFDD7014968}"/>
    <cellStyle name="Komma 7 3 2 3 2" xfId="14166" xr:uid="{9A349988-A68A-41A5-BD03-23752A441920}"/>
    <cellStyle name="Komma 7 3 2 4" xfId="11444" xr:uid="{F6BD4B82-BA0B-4B4B-A76F-62A071980B6D}"/>
    <cellStyle name="Komma 7 3 3" xfId="6850" xr:uid="{6C805B55-8EF8-499F-AF3F-677451B222F6}"/>
    <cellStyle name="Komma 7 3 3 2" xfId="9514" xr:uid="{1762F1C2-D780-4932-8450-3E5679406687}"/>
    <cellStyle name="Komma 7 3 3 2 2" xfId="14904" xr:uid="{47BA4E90-EE5B-4EA9-9058-74346EDB3CAD}"/>
    <cellStyle name="Komma 7 3 3 3" xfId="12151" xr:uid="{4B1EEBC6-FB02-4EBC-8615-4B4C3E0C7EEB}"/>
    <cellStyle name="Komma 7 3 4" xfId="8184" xr:uid="{DF0DBDC0-AAFD-4711-B571-0EA8CFF54A3B}"/>
    <cellStyle name="Komma 7 3 4 2" xfId="13542" xr:uid="{0C2F1A1C-853A-4D8D-8231-4F9BDF073A0F}"/>
    <cellStyle name="Komma 7 3 5" xfId="10820" xr:uid="{F6041F40-3410-46E2-9A6B-B9D86092E039}"/>
    <cellStyle name="Komma 7 4" xfId="3673" xr:uid="{E92EDCFA-1080-40CD-9F6F-9FE4672160F8}"/>
    <cellStyle name="Komma 7 4 2" xfId="4310" xr:uid="{E26D1E30-F3D5-494C-9E5F-ADB936F9A268}"/>
    <cellStyle name="Komma 7 4 2 2" xfId="7475" xr:uid="{DFE90B8B-5AB6-4D96-ACD6-82A9770427CB}"/>
    <cellStyle name="Komma 7 4 2 2 2" xfId="10139" xr:uid="{9B5D4D67-C934-4CE3-A585-0D6A69F12CAA}"/>
    <cellStyle name="Komma 7 4 2 2 2 2" xfId="15529" xr:uid="{6BC4AF91-D522-4993-9290-29D91F66E383}"/>
    <cellStyle name="Komma 7 4 2 2 3" xfId="12776" xr:uid="{95CBDC3D-1302-4193-A719-E420CEB6FD9F}"/>
    <cellStyle name="Komma 7 4 2 3" xfId="8809" xr:uid="{C5E1AE2F-42DA-4AE1-BF7F-D394FF57D346}"/>
    <cellStyle name="Komma 7 4 2 3 2" xfId="14167" xr:uid="{B404296C-B365-431E-8444-DBDA851791D3}"/>
    <cellStyle name="Komma 7 4 2 4" xfId="11445" xr:uid="{5D36C6EF-7B0B-4A9C-A48F-865C4A2662B4}"/>
    <cellStyle name="Komma 7 4 3" xfId="6851" xr:uid="{E92120DC-6B2D-4613-B4AB-FCD1E20EDEA8}"/>
    <cellStyle name="Komma 7 4 3 2" xfId="9515" xr:uid="{B5223992-2A12-4D30-84C6-E153AEC13F68}"/>
    <cellStyle name="Komma 7 4 3 2 2" xfId="14905" xr:uid="{63B7D724-87D8-4ACA-81AD-7AADE825FF9A}"/>
    <cellStyle name="Komma 7 4 3 3" xfId="12152" xr:uid="{65620DC9-9AAA-4AEF-A0F7-15F31A8E5279}"/>
    <cellStyle name="Komma 7 4 4" xfId="8185" xr:uid="{D5B0BA4B-C0F8-4AA8-B268-F65CEBEBAF05}"/>
    <cellStyle name="Komma 7 4 4 2" xfId="13543" xr:uid="{FFC65A49-905B-4E76-B1B9-4BDB6EDB95D6}"/>
    <cellStyle name="Komma 7 4 5" xfId="10821" xr:uid="{78946557-E042-4D16-A21A-32F3386FAF68}"/>
    <cellStyle name="Komma 7 5" xfId="4305" xr:uid="{36FE05E4-4096-4BE8-94F3-F077B56C0D6B}"/>
    <cellStyle name="Komma 7 5 2" xfId="7470" xr:uid="{3FD863CD-016D-4954-BB66-63DABC1E39B2}"/>
    <cellStyle name="Komma 7 5 2 2" xfId="10134" xr:uid="{F09DB7A3-225C-4395-A472-8E2E24EFD9D6}"/>
    <cellStyle name="Komma 7 5 2 2 2" xfId="15524" xr:uid="{8A8E2738-DB05-41DD-88E5-BFA54FFFDDAD}"/>
    <cellStyle name="Komma 7 5 2 3" xfId="12771" xr:uid="{FDD0F734-946A-458F-A8F4-AE461EB4D0EA}"/>
    <cellStyle name="Komma 7 5 3" xfId="8804" xr:uid="{EAAFDBC1-833D-45A8-B230-59A433CC6204}"/>
    <cellStyle name="Komma 7 5 3 2" xfId="14162" xr:uid="{1EEDB57F-1BA5-4578-A13D-077B29481D0C}"/>
    <cellStyle name="Komma 7 5 4" xfId="11440" xr:uid="{B5CB9BA1-A873-47F3-BE6F-39ACE4DF6316}"/>
    <cellStyle name="Komma 7 6" xfId="6846" xr:uid="{097500C4-F833-414C-98EF-8AF8088AE2A9}"/>
    <cellStyle name="Komma 7 6 2" xfId="9510" xr:uid="{9C7C8439-88A1-4C5D-B44B-2ABDAB9D3CDF}"/>
    <cellStyle name="Komma 7 6 2 2" xfId="14900" xr:uid="{826AEBE7-D52F-4A15-90E5-36D510FD468A}"/>
    <cellStyle name="Komma 7 6 3" xfId="12147" xr:uid="{7EDE0331-7D1B-4E13-8F89-08CB9C94D41F}"/>
    <cellStyle name="Komma 7 7" xfId="8180" xr:uid="{B92ED43B-6E6A-4A56-9F34-08DF0F8CF8E3}"/>
    <cellStyle name="Komma 7 7 2" xfId="13538" xr:uid="{EE85098B-40B6-472F-B120-03965F7F4430}"/>
    <cellStyle name="Komma 7 8" xfId="10816" xr:uid="{D3E13578-DCC7-471C-AD78-CC34283B5A59}"/>
    <cellStyle name="Komma 8" xfId="3674" xr:uid="{E9B4426D-A04A-432B-8058-096845372000}"/>
    <cellStyle name="Komma 8 2" xfId="3675" xr:uid="{F0B38647-E541-468D-ACAD-1060FA78972E}"/>
    <cellStyle name="Komma 8 2 2" xfId="4312" xr:uid="{B9203996-35CD-4FDE-B9EA-36296D2054E7}"/>
    <cellStyle name="Komma 8 2 2 2" xfId="7477" xr:uid="{9971E3E3-4589-4DCA-BEBD-E6185D86F2FD}"/>
    <cellStyle name="Komma 8 2 2 2 2" xfId="10141" xr:uid="{4276807C-97F8-447A-8FA9-6BFE6DE02ABC}"/>
    <cellStyle name="Komma 8 2 2 2 2 2" xfId="15531" xr:uid="{8B06AF6A-474F-4915-A680-B6D5CA79D089}"/>
    <cellStyle name="Komma 8 2 2 2 3" xfId="12778" xr:uid="{9223A048-0370-4E49-84A0-D729C412C8F7}"/>
    <cellStyle name="Komma 8 2 2 3" xfId="8811" xr:uid="{69176798-C407-4A0F-B5E8-55E0AEC1D6B5}"/>
    <cellStyle name="Komma 8 2 2 3 2" xfId="14169" xr:uid="{D52C8139-9609-486C-973B-276DAD3FDAAD}"/>
    <cellStyle name="Komma 8 2 2 4" xfId="11447" xr:uid="{65FB745E-28C9-473A-8D4A-9D3090B4AD3E}"/>
    <cellStyle name="Komma 8 2 3" xfId="6853" xr:uid="{E4100BEB-73F4-4905-8651-64829E24B5E1}"/>
    <cellStyle name="Komma 8 2 3 2" xfId="9517" xr:uid="{B5A9D988-C44B-4406-9541-7724D1647D17}"/>
    <cellStyle name="Komma 8 2 3 2 2" xfId="14907" xr:uid="{26A034FC-E018-4C33-B76B-2FDC730ED82A}"/>
    <cellStyle name="Komma 8 2 3 3" xfId="12154" xr:uid="{21E33203-F67B-4C5A-8E0A-E2C054CB8BB3}"/>
    <cellStyle name="Komma 8 2 4" xfId="8187" xr:uid="{72DE18C6-2B68-4448-8542-D2F6918A612D}"/>
    <cellStyle name="Komma 8 2 4 2" xfId="13545" xr:uid="{9BC4C0B0-942B-49E5-AC34-B09ED7F63D2D}"/>
    <cellStyle name="Komma 8 2 5" xfId="10823" xr:uid="{1F6E3016-9D64-4DD8-AA45-877207137181}"/>
    <cellStyle name="Komma 8 3" xfId="3676" xr:uid="{FDE2EEF9-ADE8-4D89-A499-040AFE274682}"/>
    <cellStyle name="Komma 8 3 2" xfId="4313" xr:uid="{618B3045-9334-4760-A1BA-9BCB014887B1}"/>
    <cellStyle name="Komma 8 3 2 2" xfId="7478" xr:uid="{0981C181-267D-4BDF-A308-C64BF9B6537C}"/>
    <cellStyle name="Komma 8 3 2 2 2" xfId="10142" xr:uid="{C671D900-BA2F-478D-9B0B-D5B034694CA2}"/>
    <cellStyle name="Komma 8 3 2 2 2 2" xfId="15532" xr:uid="{E65C0724-9C23-4485-99A2-111404685579}"/>
    <cellStyle name="Komma 8 3 2 2 3" xfId="12779" xr:uid="{1B28216B-F020-49AE-B451-1C0C16D0B99A}"/>
    <cellStyle name="Komma 8 3 2 3" xfId="8812" xr:uid="{1B177076-3F02-4C8F-B5C6-B818323EE4AC}"/>
    <cellStyle name="Komma 8 3 2 3 2" xfId="14170" xr:uid="{9DB5F40F-A1AA-43DA-9F58-0B4BADFD6470}"/>
    <cellStyle name="Komma 8 3 2 4" xfId="11448" xr:uid="{0CBD4639-0E89-432B-A672-6BBBDE5094AC}"/>
    <cellStyle name="Komma 8 3 3" xfId="6854" xr:uid="{B9B06737-FF97-4BB6-997D-0AE160128B13}"/>
    <cellStyle name="Komma 8 3 3 2" xfId="9518" xr:uid="{1D6EE3A2-C1A9-4304-B5F7-35107A6D0397}"/>
    <cellStyle name="Komma 8 3 3 2 2" xfId="14908" xr:uid="{A8404BE4-E6A5-4810-A020-040A16BF26A4}"/>
    <cellStyle name="Komma 8 3 3 3" xfId="12155" xr:uid="{84F4E0D6-AFDE-4FEA-8761-4D24E72E1E61}"/>
    <cellStyle name="Komma 8 3 4" xfId="8188" xr:uid="{749E9ECB-7352-481E-9F61-5FB1DD4F58D5}"/>
    <cellStyle name="Komma 8 3 4 2" xfId="13546" xr:uid="{2047925C-A25A-4DE7-AD02-8D4DB2C9495D}"/>
    <cellStyle name="Komma 8 3 5" xfId="10824" xr:uid="{78B04928-7771-436D-AA18-D5B132E38794}"/>
    <cellStyle name="Komma 8 4" xfId="4311" xr:uid="{A53C3725-7A11-442F-9ADC-528BB14C0139}"/>
    <cellStyle name="Komma 8 4 2" xfId="7476" xr:uid="{BC9B5E3D-CD92-4E84-A54F-AAA5C5529FCA}"/>
    <cellStyle name="Komma 8 4 2 2" xfId="10140" xr:uid="{52030424-A193-4852-B56E-8B463F1E07D0}"/>
    <cellStyle name="Komma 8 4 2 2 2" xfId="15530" xr:uid="{95C49E6C-6BBC-482A-9A2C-AF32F70C5C00}"/>
    <cellStyle name="Komma 8 4 2 3" xfId="12777" xr:uid="{F2BAE0E5-AB05-4CE4-A118-690A3196A367}"/>
    <cellStyle name="Komma 8 4 3" xfId="8810" xr:uid="{0EB4FB06-8CD1-4AD8-A511-C83719B24271}"/>
    <cellStyle name="Komma 8 4 3 2" xfId="14168" xr:uid="{A497C76F-051D-4453-9843-402397D4769A}"/>
    <cellStyle name="Komma 8 4 4" xfId="11446" xr:uid="{DCF0F783-D473-4673-9E31-997BC3ABF843}"/>
    <cellStyle name="Komma 8 5" xfId="6852" xr:uid="{16D26DED-0FB6-402D-B3D8-034C3C665A90}"/>
    <cellStyle name="Komma 8 5 2" xfId="9516" xr:uid="{9499A157-9AD8-4D11-AFB1-1415FE65137F}"/>
    <cellStyle name="Komma 8 5 2 2" xfId="14906" xr:uid="{3E1399EF-5F49-4B1B-B30C-B36C224ADB90}"/>
    <cellStyle name="Komma 8 5 3" xfId="12153" xr:uid="{EE62FFB8-0DAE-4973-ABF0-F6A3D96B97BD}"/>
    <cellStyle name="Komma 8 6" xfId="8186" xr:uid="{7D839029-2B7E-4C72-8194-19523224B7B1}"/>
    <cellStyle name="Komma 8 6 2" xfId="13544" xr:uid="{0DA48307-ABEF-4019-A141-7DF04A435604}"/>
    <cellStyle name="Komma 8 7" xfId="10822" xr:uid="{B2BAB58B-5491-41EF-9D8A-096C833491DA}"/>
    <cellStyle name="Komma 9" xfId="3677" xr:uid="{7546B5AE-778B-4B98-921A-9B182F13EF4A}"/>
    <cellStyle name="Komma 9 2" xfId="4314" xr:uid="{43446E1B-1457-435C-B608-390961BDEB86}"/>
    <cellStyle name="Komma 9 2 2" xfId="7479" xr:uid="{B8FB1BB0-E0C3-467C-8DEE-82D83F81D51E}"/>
    <cellStyle name="Komma 9 2 2 2" xfId="10143" xr:uid="{D1AAA780-F437-42B1-81CA-5250F2A37504}"/>
    <cellStyle name="Komma 9 2 2 2 2" xfId="15533" xr:uid="{9D3F9A08-E032-4498-84B1-46F6A8444AC0}"/>
    <cellStyle name="Komma 9 2 2 3" xfId="12780" xr:uid="{5AB74B04-BC2F-4E28-8F2D-F6C00FB223CB}"/>
    <cellStyle name="Komma 9 2 3" xfId="8813" xr:uid="{AA4695AF-1452-4885-9677-AC94065A73CC}"/>
    <cellStyle name="Komma 9 2 3 2" xfId="14171" xr:uid="{AB584A43-5AA6-4271-993F-18E24608F282}"/>
    <cellStyle name="Komma 9 2 4" xfId="11449" xr:uid="{7C4E7761-C682-46FD-8756-ADAAE60FC53A}"/>
    <cellStyle name="Komma 9 3" xfId="6855" xr:uid="{8D964C31-535A-4201-96AB-10F45814B489}"/>
    <cellStyle name="Komma 9 3 2" xfId="9519" xr:uid="{AB7A6E1E-CEEC-46C4-84FB-BC404D1C7424}"/>
    <cellStyle name="Komma 9 3 2 2" xfId="14909" xr:uid="{5A60A88A-588C-49E4-ABBC-AE1845ED77B3}"/>
    <cellStyle name="Komma 9 3 3" xfId="12156" xr:uid="{4EFB596F-78DD-44E0-BB1B-D4365CE0110B}"/>
    <cellStyle name="Komma 9 4" xfId="8189" xr:uid="{17172E2D-860D-4822-8EF5-60F8AC567DCC}"/>
    <cellStyle name="Komma 9 4 2" xfId="13547" xr:uid="{4BA498B4-0F5E-4718-A886-1DFA3DCBBD28}"/>
    <cellStyle name="Komma 9 5" xfId="10825" xr:uid="{C6A55A6D-0E11-4C95-B961-480F7E9AFEA8}"/>
    <cellStyle name="Link 2" xfId="474" xr:uid="{4C6C01A1-DAD9-41AD-A76D-7248DB586F19}"/>
    <cellStyle name="Link 2 2" xfId="3680" xr:uid="{3F4C07D5-929F-4732-8A34-94AA9C60532D}"/>
    <cellStyle name="Link 2 3" xfId="3681" xr:uid="{2B863107-A4F0-42EA-953D-E238D2A3DC34}"/>
    <cellStyle name="Link 2 4" xfId="3679" xr:uid="{40E584E0-DC6D-43D2-AEFD-5792027FD0AE}"/>
    <cellStyle name="Link 2 5" xfId="3509" xr:uid="{D2BBAD0B-EDDF-4F82-A795-9BADDC845810}"/>
    <cellStyle name="Link 3" xfId="475" xr:uid="{B928AF49-D308-40A6-A039-82C31BA6E82F}"/>
    <cellStyle name="Link 3 2" xfId="3682" xr:uid="{FEF147D3-58BE-49EA-AE99-B2A6658DAC61}"/>
    <cellStyle name="Link 4" xfId="3678" xr:uid="{AC475524-3EA2-4650-A7B8-45ECF49144CC}"/>
    <cellStyle name="Link 5" xfId="3515" xr:uid="{144BA8D8-477C-440E-9011-58DFD785B499}"/>
    <cellStyle name="Link 6" xfId="4735" xr:uid="{EEC81CE9-6B5C-4DF5-BD3B-4B367E2FB84C}"/>
    <cellStyle name="Linked Cell" xfId="26" builtinId="24" customBuiltin="1"/>
    <cellStyle name="Linked Cell 2" xfId="3451" xr:uid="{644456C4-B69A-4CE9-854E-42A73CEC8C88}"/>
    <cellStyle name="Migliaia [0] 10" xfId="476" xr:uid="{6D8653BA-FE91-40A7-B1EA-97798178965F}"/>
    <cellStyle name="Migliaia [0] 10 2" xfId="2044" xr:uid="{67C8BDA5-117E-47C1-973A-F89EA0DC03F3}"/>
    <cellStyle name="Migliaia [0] 10 2 2" xfId="5315" xr:uid="{D92E5F70-698C-4ABF-B7B8-22D01F7CE97C}"/>
    <cellStyle name="Migliaia [0] 10 2 3" xfId="6236" xr:uid="{1839DBBC-A035-4724-BD51-75B34BCFA123}"/>
    <cellStyle name="Migliaia [0] 10 3" xfId="4746" xr:uid="{3464B3E4-F6D3-4542-9B4F-4398A3D82799}"/>
    <cellStyle name="Migliaia [0] 10 4" xfId="5691" xr:uid="{5764F4F9-D3C7-4F9C-8D78-A42C78511D4A}"/>
    <cellStyle name="Migliaia [0] 11" xfId="477" xr:uid="{74228575-929C-4752-8DB0-FD347CB98D87}"/>
    <cellStyle name="Migliaia [0] 11 2" xfId="2045" xr:uid="{FD56B3D4-4B80-43F8-8F42-FF13CB97AA52}"/>
    <cellStyle name="Migliaia [0] 11 2 2" xfId="5316" xr:uid="{17AAF33C-4A07-479B-80EE-842CC428843D}"/>
    <cellStyle name="Migliaia [0] 11 2 3" xfId="6237" xr:uid="{16760108-3683-4864-B784-95CF03D7779F}"/>
    <cellStyle name="Migliaia [0] 11 3" xfId="4747" xr:uid="{10EAD383-733A-4AAC-BF18-EF6656B38788}"/>
    <cellStyle name="Migliaia [0] 11 4" xfId="5692" xr:uid="{B89554C3-2CA5-468F-94F3-88EEC3A4A37D}"/>
    <cellStyle name="Migliaia [0] 12" xfId="478" xr:uid="{184FAE55-20E9-4B68-BB6E-FA4A3F60CCC5}"/>
    <cellStyle name="Migliaia [0] 12 2" xfId="2046" xr:uid="{CEF48147-04C2-42CC-8C6C-F7F0BEC27BBF}"/>
    <cellStyle name="Migliaia [0] 12 2 2" xfId="5317" xr:uid="{71F07910-8F62-42A3-B82D-44B6CE394B87}"/>
    <cellStyle name="Migliaia [0] 12 2 3" xfId="6238" xr:uid="{44D26A15-965B-4791-964E-F88719E304AA}"/>
    <cellStyle name="Migliaia [0] 12 3" xfId="4748" xr:uid="{7FE39917-B413-4A04-94DB-66D0B72F9B88}"/>
    <cellStyle name="Migliaia [0] 12 4" xfId="5693" xr:uid="{2E5016BB-A3B8-436B-BE51-FC15DB84146C}"/>
    <cellStyle name="Migliaia [0] 13" xfId="479" xr:uid="{74D4E6A8-4D37-4B94-A496-5965B1EFDE79}"/>
    <cellStyle name="Migliaia [0] 13 2" xfId="2047" xr:uid="{3F900D3F-45FE-4E06-91A4-18115AA0BDAC}"/>
    <cellStyle name="Migliaia [0] 13 2 2" xfId="5318" xr:uid="{2D417241-DE7C-48BE-8E6F-CCB5AE9368FA}"/>
    <cellStyle name="Migliaia [0] 13 2 3" xfId="6239" xr:uid="{DD5E2E18-AE67-4FC5-BBBF-F0D6D4C762BD}"/>
    <cellStyle name="Migliaia [0] 13 3" xfId="4749" xr:uid="{3C6228E8-09D2-43D1-B1E0-4CC670BCF6E1}"/>
    <cellStyle name="Migliaia [0] 13 4" xfId="5694" xr:uid="{4A9E85C4-7A74-4C24-A7CD-724EC2B129BC}"/>
    <cellStyle name="Migliaia [0] 14" xfId="480" xr:uid="{C8E9B0A4-9308-420E-BCBF-AED377A9C0A0}"/>
    <cellStyle name="Migliaia [0] 14 2" xfId="2048" xr:uid="{A417B8F7-57ED-41DD-AFB7-49A5192821F6}"/>
    <cellStyle name="Migliaia [0] 14 2 2" xfId="5319" xr:uid="{7CA216E0-A24D-447B-9262-873A01291238}"/>
    <cellStyle name="Migliaia [0] 14 2 3" xfId="6240" xr:uid="{8DD42497-1867-4D4E-B1F6-B58D38FE1BF6}"/>
    <cellStyle name="Migliaia [0] 14 3" xfId="4750" xr:uid="{44DFE229-FB5D-4D12-81CE-FA6E13057E34}"/>
    <cellStyle name="Migliaia [0] 14 4" xfId="5695" xr:uid="{D78ECED3-1E35-4772-9B08-61FCF9DAF24F}"/>
    <cellStyle name="Migliaia [0] 15" xfId="481" xr:uid="{2EA14585-49E9-4039-BFFF-F8DFC0DEF070}"/>
    <cellStyle name="Migliaia [0] 15 2" xfId="2049" xr:uid="{BC59D8E1-8CD6-4B7E-AF79-7FB1B477057F}"/>
    <cellStyle name="Migliaia [0] 15 2 2" xfId="5320" xr:uid="{5DEC7730-F1E6-4B17-AD7E-F5B6D9E26335}"/>
    <cellStyle name="Migliaia [0] 15 2 3" xfId="6241" xr:uid="{7E8A0D16-9D8B-462A-B83B-3FCAD411A34D}"/>
    <cellStyle name="Migliaia [0] 15 3" xfId="4751" xr:uid="{B7F5662F-B4BA-4CBE-830D-8B50773D31CE}"/>
    <cellStyle name="Migliaia [0] 15 4" xfId="5696" xr:uid="{15063CCC-1ED2-4FFE-A39E-1637FF1D01E0}"/>
    <cellStyle name="Migliaia [0] 16" xfId="482" xr:uid="{152E2603-7AE3-42EC-AEC5-B29433F1BEA5}"/>
    <cellStyle name="Migliaia [0] 16 2" xfId="2050" xr:uid="{70D804D3-3012-4DA9-8548-AEA0D7B66694}"/>
    <cellStyle name="Migliaia [0] 16 2 2" xfId="5321" xr:uid="{D1DA50D9-E435-4533-9525-363FAD095BD3}"/>
    <cellStyle name="Migliaia [0] 16 2 3" xfId="6242" xr:uid="{80E98349-3D0B-48F8-BF0D-329F4D1B84CC}"/>
    <cellStyle name="Migliaia [0] 16 3" xfId="4752" xr:uid="{9C55D759-CEA9-4C58-A30D-23292F415729}"/>
    <cellStyle name="Migliaia [0] 16 4" xfId="5697" xr:uid="{A32915B4-5C88-46A5-B1F5-82C2411DDA9A}"/>
    <cellStyle name="Migliaia [0] 17" xfId="483" xr:uid="{C04E44D0-92BC-4958-BE6B-B0E8CEC39E6B}"/>
    <cellStyle name="Migliaia [0] 17 2" xfId="2051" xr:uid="{9A8512D9-DF8C-4F6C-8059-D7386C229F18}"/>
    <cellStyle name="Migliaia [0] 17 2 2" xfId="5322" xr:uid="{3AED6517-26B0-4435-8FD9-A40D9E6D130B}"/>
    <cellStyle name="Migliaia [0] 17 2 3" xfId="6243" xr:uid="{49279DB2-A8F1-4B28-B75A-117821980344}"/>
    <cellStyle name="Migliaia [0] 17 3" xfId="4753" xr:uid="{C215CE52-329E-4D15-AFDC-343105C34916}"/>
    <cellStyle name="Migliaia [0] 17 4" xfId="5698" xr:uid="{7E1DA59C-6C7D-47C6-AB28-A78F81D6487A}"/>
    <cellStyle name="Migliaia [0] 18" xfId="484" xr:uid="{114973A1-89C9-4ED3-AB6B-1DE08705DED0}"/>
    <cellStyle name="Migliaia [0] 18 2" xfId="2052" xr:uid="{F94DBC4C-BA11-455F-83FC-1D843BB5381C}"/>
    <cellStyle name="Migliaia [0] 18 2 2" xfId="5323" xr:uid="{9F62257E-AD71-48C8-84F8-B1C6B82139E2}"/>
    <cellStyle name="Migliaia [0] 18 2 3" xfId="6244" xr:uid="{754292B9-031E-4103-9196-BC5D854A70A7}"/>
    <cellStyle name="Migliaia [0] 18 3" xfId="4754" xr:uid="{1FD18DFE-F57D-4BB7-9FBC-45785260CDB2}"/>
    <cellStyle name="Migliaia [0] 18 4" xfId="5699" xr:uid="{ACE91C98-910B-465E-884B-7A0B54604441}"/>
    <cellStyle name="Migliaia [0] 19" xfId="485" xr:uid="{DDC493C6-6BA3-471D-A96A-C562AD589778}"/>
    <cellStyle name="Migliaia [0] 19 2" xfId="2053" xr:uid="{41A4E510-5EA1-410F-A82E-20729CCFFA5E}"/>
    <cellStyle name="Migliaia [0] 19 2 2" xfId="5324" xr:uid="{DEB3AE64-8B48-41C2-A3FE-8B28EF427704}"/>
    <cellStyle name="Migliaia [0] 19 2 3" xfId="6245" xr:uid="{201752D4-9422-49CF-B221-DA5CA8006408}"/>
    <cellStyle name="Migliaia [0] 19 3" xfId="4755" xr:uid="{B8EAD504-F45A-4046-8AA7-F2DB7B81729F}"/>
    <cellStyle name="Migliaia [0] 19 4" xfId="5700" xr:uid="{BCC9634B-738B-4853-8F23-F013C5CBB070}"/>
    <cellStyle name="Migliaia [0] 2" xfId="486" xr:uid="{B846AAC8-BDAF-4476-9F1E-3F9C304587FE}"/>
    <cellStyle name="Migliaia [0] 2 2" xfId="2054" xr:uid="{3F0BC28A-A8C6-4A58-A694-7FBFFE97EF9E}"/>
    <cellStyle name="Migliaia [0] 2 2 2" xfId="5325" xr:uid="{28CE06B8-AE81-4436-BBA1-4FBB679DA6E5}"/>
    <cellStyle name="Migliaia [0] 2 2 3" xfId="6246" xr:uid="{F98B4EC3-9D4C-42D3-AFC6-E2376DAFAB9B}"/>
    <cellStyle name="Migliaia [0] 2 3" xfId="4756" xr:uid="{B67E27DA-568E-440E-9BF2-C2AF01E6F495}"/>
    <cellStyle name="Migliaia [0] 2 4" xfId="5701" xr:uid="{7FCC8F7A-599E-4950-9B46-D0FED31A90CF}"/>
    <cellStyle name="Migliaia [0] 20" xfId="487" xr:uid="{2B8AC866-ACCD-4ABC-85E1-1DD163EBF9C9}"/>
    <cellStyle name="Migliaia [0] 20 2" xfId="2055" xr:uid="{CA2C9EDF-F7CD-486F-8D9E-F316B8E4F1E5}"/>
    <cellStyle name="Migliaia [0] 20 2 2" xfId="5326" xr:uid="{5E7352C0-E396-4AF1-81C6-2F948D9C9508}"/>
    <cellStyle name="Migliaia [0] 20 2 3" xfId="6247" xr:uid="{DAB326B9-894F-4AFB-8EE8-D0A44D02D55D}"/>
    <cellStyle name="Migliaia [0] 20 3" xfId="4757" xr:uid="{1AA6BDD2-97F0-4502-A9CF-9DC0D962AE6D}"/>
    <cellStyle name="Migliaia [0] 20 4" xfId="5702" xr:uid="{21B17A05-BFAE-43F6-8B91-0039FDF8F22E}"/>
    <cellStyle name="Migliaia [0] 21" xfId="488" xr:uid="{34C6D0BD-861F-46B0-931B-29CB6756CFD4}"/>
    <cellStyle name="Migliaia [0] 21 2" xfId="2056" xr:uid="{8A83D786-1B93-4AC4-8C0A-31AF97C5BB1E}"/>
    <cellStyle name="Migliaia [0] 21 2 2" xfId="5327" xr:uid="{10ABE0CB-90E6-4D76-985A-6B79D7E5FE84}"/>
    <cellStyle name="Migliaia [0] 21 2 3" xfId="6248" xr:uid="{E345C095-1D51-4E6F-B455-90C67F071864}"/>
    <cellStyle name="Migliaia [0] 21 3" xfId="4758" xr:uid="{9F8B1846-C9A0-47AA-9AE8-1D393B9497F2}"/>
    <cellStyle name="Migliaia [0] 21 4" xfId="5703" xr:uid="{7DF99B52-FC97-45C9-8CFB-18A326EF2F2F}"/>
    <cellStyle name="Migliaia [0] 22" xfId="489" xr:uid="{058F6C65-1581-4D51-A7B9-61650D145295}"/>
    <cellStyle name="Migliaia [0] 22 2" xfId="2057" xr:uid="{78527118-767E-4D77-AC7B-1ABBBA85F636}"/>
    <cellStyle name="Migliaia [0] 22 2 2" xfId="5328" xr:uid="{2169BB5E-DB3B-4F42-8AA8-688D62FE114D}"/>
    <cellStyle name="Migliaia [0] 22 2 3" xfId="6249" xr:uid="{37C270EF-5DE9-4FEB-94C6-7532BABB0A42}"/>
    <cellStyle name="Migliaia [0] 22 3" xfId="4759" xr:uid="{10D94C5D-2DAB-4683-B32E-D2EF616DD801}"/>
    <cellStyle name="Migliaia [0] 22 4" xfId="5704" xr:uid="{183B78B8-1A2E-4D4A-B8DD-E24BB828C7D3}"/>
    <cellStyle name="Migliaia [0] 23" xfId="490" xr:uid="{A6F67127-9D55-4DC2-A52A-0F8BBF471AC8}"/>
    <cellStyle name="Migliaia [0] 23 2" xfId="2058" xr:uid="{84919C5A-4F40-405E-BA8E-9120864E279E}"/>
    <cellStyle name="Migliaia [0] 23 2 2" xfId="5329" xr:uid="{A7FACD43-4088-4E0B-82B3-0FC4CDCD02C1}"/>
    <cellStyle name="Migliaia [0] 23 2 3" xfId="6250" xr:uid="{7926232B-AA17-4EB2-8521-7C873C4FB05D}"/>
    <cellStyle name="Migliaia [0] 23 3" xfId="4760" xr:uid="{E6C91C68-A598-4DD3-8B67-3FA6E75410D8}"/>
    <cellStyle name="Migliaia [0] 23 4" xfId="5705" xr:uid="{CE29EF42-E4E8-4EF4-9969-56101AE6F217}"/>
    <cellStyle name="Migliaia [0] 24" xfId="491" xr:uid="{555AFA11-8429-47C0-9E74-74EEFA484F5A}"/>
    <cellStyle name="Migliaia [0] 24 2" xfId="2059" xr:uid="{08D4D034-777F-424F-B3B4-FC14DD66507B}"/>
    <cellStyle name="Migliaia [0] 24 2 2" xfId="5330" xr:uid="{5FCA77BA-C9E4-4F4A-9E2B-6C4E941E04A9}"/>
    <cellStyle name="Migliaia [0] 24 2 3" xfId="6251" xr:uid="{DBF6FCBB-B343-48CB-ACA1-A680F9C9FBC7}"/>
    <cellStyle name="Migliaia [0] 24 3" xfId="4761" xr:uid="{4882E8CD-9347-4168-AE06-973114A5F67E}"/>
    <cellStyle name="Migliaia [0] 24 4" xfId="5706" xr:uid="{187ABBE5-2CFE-467E-91AE-D5B19CEF9BE5}"/>
    <cellStyle name="Migliaia [0] 25" xfId="492" xr:uid="{A20145CF-D257-4790-BF4D-779556002410}"/>
    <cellStyle name="Migliaia [0] 25 2" xfId="2060" xr:uid="{715EA470-A754-476F-B5AD-7D0D54933612}"/>
    <cellStyle name="Migliaia [0] 25 2 2" xfId="5331" xr:uid="{AA24B0A9-B6CC-4E9E-AB7C-F67D54638F88}"/>
    <cellStyle name="Migliaia [0] 25 2 3" xfId="6252" xr:uid="{D97D807B-8AAD-4D5A-8CA5-FE429D3E3836}"/>
    <cellStyle name="Migliaia [0] 25 3" xfId="4762" xr:uid="{EE517322-CCCB-4763-BBDF-DFA1FFC1C366}"/>
    <cellStyle name="Migliaia [0] 25 4" xfId="5707" xr:uid="{B997BD95-8CE6-4013-A922-F2ED399A71BF}"/>
    <cellStyle name="Migliaia [0] 26" xfId="493" xr:uid="{259E73BB-D9CA-4325-95B8-3C3F0A41B7C1}"/>
    <cellStyle name="Migliaia [0] 26 2" xfId="2061" xr:uid="{92CC285F-4473-43F2-9E64-8E629B18B0CA}"/>
    <cellStyle name="Migliaia [0] 26 2 2" xfId="5332" xr:uid="{657F1FE7-AD51-4857-90D3-2657F581C447}"/>
    <cellStyle name="Migliaia [0] 26 2 3" xfId="6253" xr:uid="{1B7B652A-E945-4B48-898A-0914B1038405}"/>
    <cellStyle name="Migliaia [0] 26 3" xfId="4763" xr:uid="{40AB310B-354E-4B06-91A3-DCE90F96B54C}"/>
    <cellStyle name="Migliaia [0] 26 4" xfId="5708" xr:uid="{E8565C96-16BE-4DA4-AA32-4AE0F220A6DE}"/>
    <cellStyle name="Migliaia [0] 27" xfId="494" xr:uid="{46C504B2-931B-4251-9F81-822F838126F1}"/>
    <cellStyle name="Migliaia [0] 27 2" xfId="2062" xr:uid="{055DDBA1-B2E0-41CE-B635-DE91082034A4}"/>
    <cellStyle name="Migliaia [0] 27 2 2" xfId="5333" xr:uid="{95A68B30-1008-4752-B224-7EFC73E4717F}"/>
    <cellStyle name="Migliaia [0] 27 2 3" xfId="6254" xr:uid="{EF26F68B-6EA7-4F0F-BF9D-99BB37C5FA47}"/>
    <cellStyle name="Migliaia [0] 27 3" xfId="4764" xr:uid="{7A1B4C78-A1A9-4A8E-AC6D-85C85ED37D78}"/>
    <cellStyle name="Migliaia [0] 27 4" xfId="5709" xr:uid="{520F50B4-ECEF-4F47-B7CD-C6628E57207C}"/>
    <cellStyle name="Migliaia [0] 28" xfId="495" xr:uid="{901E20F9-4CA5-4A15-A100-E63F5D22F161}"/>
    <cellStyle name="Migliaia [0] 28 2" xfId="2063" xr:uid="{017A3CD6-DA20-45BA-B6B8-494AB08C645B}"/>
    <cellStyle name="Migliaia [0] 28 2 2" xfId="5334" xr:uid="{5CE85D87-C8E2-4465-ACA4-22995D01D4A9}"/>
    <cellStyle name="Migliaia [0] 28 2 3" xfId="6255" xr:uid="{B330A4EA-4E2E-4ACC-9971-8F2FF5498658}"/>
    <cellStyle name="Migliaia [0] 28 3" xfId="4765" xr:uid="{4F09D9F4-F906-4198-8A6E-B6CC96C8FA12}"/>
    <cellStyle name="Migliaia [0] 28 4" xfId="5710" xr:uid="{5D90AA30-45C5-4007-81BF-315F3FE2291A}"/>
    <cellStyle name="Migliaia [0] 29" xfId="496" xr:uid="{5BDEC551-6B04-4484-86E8-299E7AF497FF}"/>
    <cellStyle name="Migliaia [0] 29 2" xfId="2064" xr:uid="{02CDC867-BC97-4422-866F-39CD5C9163AB}"/>
    <cellStyle name="Migliaia [0] 29 2 2" xfId="5335" xr:uid="{66BE3F7B-D5BB-498E-B4C1-7D912026E3DC}"/>
    <cellStyle name="Migliaia [0] 29 2 3" xfId="6256" xr:uid="{A74656F5-6859-441A-9468-4467E8280164}"/>
    <cellStyle name="Migliaia [0] 29 3" xfId="4766" xr:uid="{5B31A65D-619B-4FAB-926A-6A9A370F3F6E}"/>
    <cellStyle name="Migliaia [0] 29 4" xfId="5711" xr:uid="{D55C3F48-9B29-46B0-9E1E-0AF6CE4C2819}"/>
    <cellStyle name="Migliaia [0] 3" xfId="497" xr:uid="{DAC15672-0514-470D-868F-AF194DF0426C}"/>
    <cellStyle name="Migliaia [0] 3 2" xfId="2065" xr:uid="{3144691D-59F5-4C07-9362-88362DFC6655}"/>
    <cellStyle name="Migliaia [0] 3 2 2" xfId="5336" xr:uid="{E5E4C614-CB97-42A6-8E40-42CE852FBD6F}"/>
    <cellStyle name="Migliaia [0] 3 2 3" xfId="6257" xr:uid="{539B2939-3C71-45DB-BED2-3AE07D4590DC}"/>
    <cellStyle name="Migliaia [0] 3 3" xfId="4767" xr:uid="{171FB99C-E263-40FC-8F76-96C78452DAD3}"/>
    <cellStyle name="Migliaia [0] 3 4" xfId="5712" xr:uid="{6F71159E-A157-4F92-8A17-2C972173A77D}"/>
    <cellStyle name="Migliaia [0] 30" xfId="498" xr:uid="{599D7A06-8E8C-4B98-946A-35082F127B0E}"/>
    <cellStyle name="Migliaia [0] 30 2" xfId="2066" xr:uid="{2CBEB6C3-6E3D-45FC-9B90-E8553E32B55A}"/>
    <cellStyle name="Migliaia [0] 30 2 2" xfId="5337" xr:uid="{F164AB7D-92F2-4754-96F1-3D6A4AFC951D}"/>
    <cellStyle name="Migliaia [0] 30 2 3" xfId="6258" xr:uid="{0DA4972C-ABD6-4717-A348-46CEA422426E}"/>
    <cellStyle name="Migliaia [0] 30 3" xfId="4768" xr:uid="{CE343378-A838-419B-A47D-5F6215DF6683}"/>
    <cellStyle name="Migliaia [0] 30 4" xfId="5713" xr:uid="{C3CBA691-5A30-4F20-897C-FC25DD94595C}"/>
    <cellStyle name="Migliaia [0] 31" xfId="499" xr:uid="{C71DB493-19FD-40E5-8B6C-54D3816FBAC9}"/>
    <cellStyle name="Migliaia [0] 31 2" xfId="2067" xr:uid="{1E5FCCF6-26AA-47AE-9BAF-49FA854B309D}"/>
    <cellStyle name="Migliaia [0] 31 2 2" xfId="5338" xr:uid="{02427E31-D9E7-4B93-A876-BF7CFDD6F214}"/>
    <cellStyle name="Migliaia [0] 31 2 3" xfId="6259" xr:uid="{DE3A58FE-D6F8-4BEE-A3A3-32B532DE5940}"/>
    <cellStyle name="Migliaia [0] 31 3" xfId="4769" xr:uid="{9E106077-069F-4078-8106-C28836FFF832}"/>
    <cellStyle name="Migliaia [0] 31 4" xfId="5714" xr:uid="{3BBC6616-766E-41CC-BE2A-7719D9FBD176}"/>
    <cellStyle name="Migliaia [0] 32" xfId="500" xr:uid="{D3485AEE-1F30-42F7-A499-0B8A3D8D3D82}"/>
    <cellStyle name="Migliaia [0] 32 2" xfId="2068" xr:uid="{9672C0AB-A1ED-4FD1-9B1D-3AA1DDC448FB}"/>
    <cellStyle name="Migliaia [0] 32 2 2" xfId="5339" xr:uid="{5C83B6AB-BECB-498A-A6BF-FD95FEF8B2AD}"/>
    <cellStyle name="Migliaia [0] 32 2 3" xfId="6260" xr:uid="{F0A52956-1A1B-4840-B79C-C595A2EB4D78}"/>
    <cellStyle name="Migliaia [0] 32 3" xfId="4770" xr:uid="{A22EFA61-7CF1-48A5-933D-A3FC4CF15FE8}"/>
    <cellStyle name="Migliaia [0] 32 4" xfId="5715" xr:uid="{164B65C7-C36D-4634-82D8-6AF769BF5B6F}"/>
    <cellStyle name="Migliaia [0] 33" xfId="501" xr:uid="{3C555DDB-6874-4449-A2D0-BDD9B07AECEA}"/>
    <cellStyle name="Migliaia [0] 33 2" xfId="2069" xr:uid="{C35C6556-2975-4C32-9ED4-5BC99F01BB3E}"/>
    <cellStyle name="Migliaia [0] 33 2 2" xfId="5340" xr:uid="{7112D8CF-5A07-4B17-9B6E-24BF36616F4C}"/>
    <cellStyle name="Migliaia [0] 33 2 3" xfId="6261" xr:uid="{450BDDDE-2562-4776-9A11-F616AAE41F3C}"/>
    <cellStyle name="Migliaia [0] 33 3" xfId="4771" xr:uid="{09F9B3BB-3319-4E40-BA6D-4DE69453F66D}"/>
    <cellStyle name="Migliaia [0] 33 4" xfId="5716" xr:uid="{5EFCE7AA-9D53-4435-8BAE-14F28E6789BC}"/>
    <cellStyle name="Migliaia [0] 34" xfId="502" xr:uid="{1B74527C-9DBB-45A2-B561-91966C905366}"/>
    <cellStyle name="Migliaia [0] 34 2" xfId="2070" xr:uid="{D1AD4F2B-40BB-4DC7-8B20-EC0D3A1C0C6A}"/>
    <cellStyle name="Migliaia [0] 34 2 2" xfId="5341" xr:uid="{7E102C30-19EC-47D4-899F-4EC1CC870742}"/>
    <cellStyle name="Migliaia [0] 34 2 3" xfId="6262" xr:uid="{F5EBF7C2-6CA6-484C-AA5B-9E897AF5ED2C}"/>
    <cellStyle name="Migliaia [0] 34 3" xfId="4772" xr:uid="{4A2B85AA-136A-46C2-9622-E59CAEF5FD3D}"/>
    <cellStyle name="Migliaia [0] 34 4" xfId="5717" xr:uid="{F38CDA3A-6C09-4960-976C-8074D519B942}"/>
    <cellStyle name="Migliaia [0] 35" xfId="503" xr:uid="{1CEED92B-ADCD-41FF-BB5B-C8AF6D395B7D}"/>
    <cellStyle name="Migliaia [0] 35 2" xfId="2071" xr:uid="{C8015CBE-3085-4500-9A03-213771E2BDFE}"/>
    <cellStyle name="Migliaia [0] 35 2 2" xfId="5342" xr:uid="{D282988A-F0F9-48C6-A2B1-BECCAD61F1E0}"/>
    <cellStyle name="Migliaia [0] 35 2 3" xfId="6263" xr:uid="{4473A7B2-376E-4FD6-A811-6FB863C5F0A6}"/>
    <cellStyle name="Migliaia [0] 35 3" xfId="4773" xr:uid="{1E074FF3-9C2A-4FCF-B396-7B2F79C038C0}"/>
    <cellStyle name="Migliaia [0] 35 4" xfId="5718" xr:uid="{26F19768-F25F-470A-A7BC-C027159E3BA0}"/>
    <cellStyle name="Migliaia [0] 36" xfId="504" xr:uid="{5F66002B-9CCF-47A7-8476-8340B702D34C}"/>
    <cellStyle name="Migliaia [0] 36 2" xfId="2072" xr:uid="{14F3B339-7F15-489B-BC88-0B13A1B1A133}"/>
    <cellStyle name="Migliaia [0] 36 2 2" xfId="5343" xr:uid="{BE135AA5-F4D8-4201-BA30-58D5CCE2757D}"/>
    <cellStyle name="Migliaia [0] 36 2 3" xfId="6264" xr:uid="{D5A15571-9B2D-4ABD-81A2-071312989805}"/>
    <cellStyle name="Migliaia [0] 36 3" xfId="4774" xr:uid="{9F8CE768-741C-499E-B07C-9036FB5CF6DA}"/>
    <cellStyle name="Migliaia [0] 36 4" xfId="5719" xr:uid="{F6B6A332-26D0-4BC9-B1E7-C6CCD73F52B9}"/>
    <cellStyle name="Migliaia [0] 37" xfId="505" xr:uid="{CC2E4D08-7E7B-4617-A560-64357C91FAFC}"/>
    <cellStyle name="Migliaia [0] 37 2" xfId="2073" xr:uid="{B39E00C6-1B20-4452-8AD5-F41361898176}"/>
    <cellStyle name="Migliaia [0] 37 2 2" xfId="5344" xr:uid="{CF6EB050-478A-4252-8E28-3B00C3F62719}"/>
    <cellStyle name="Migliaia [0] 37 2 3" xfId="6265" xr:uid="{8C07581F-D801-4044-8C77-C4AD61A35C82}"/>
    <cellStyle name="Migliaia [0] 37 3" xfId="4775" xr:uid="{5E25933F-9416-42F6-A49B-9D2E10B6534E}"/>
    <cellStyle name="Migliaia [0] 37 4" xfId="5720" xr:uid="{AFC0959D-5B76-4191-8DB6-B40E927ABEDD}"/>
    <cellStyle name="Migliaia [0] 38" xfId="506" xr:uid="{972999E2-46DB-4E85-B34F-A28431F63D3B}"/>
    <cellStyle name="Migliaia [0] 38 2" xfId="2074" xr:uid="{6A2AC7B1-2024-4B13-96B1-730B403415E5}"/>
    <cellStyle name="Migliaia [0] 38 2 2" xfId="5345" xr:uid="{54F02DFB-93EC-4449-8A44-F0BC1EEE91B4}"/>
    <cellStyle name="Migliaia [0] 38 2 3" xfId="6266" xr:uid="{FB49AAD3-FE20-47E4-B864-4E2B7C31DF5F}"/>
    <cellStyle name="Migliaia [0] 38 3" xfId="4776" xr:uid="{AD2EB17B-BE3C-447D-BBF6-D1BB17DA2CFA}"/>
    <cellStyle name="Migliaia [0] 38 4" xfId="5721" xr:uid="{B52C95C9-C4B4-4F0D-801A-717BA4416C01}"/>
    <cellStyle name="Migliaia [0] 39" xfId="507" xr:uid="{59A3AE76-C2E3-469F-BF66-8FE909316B76}"/>
    <cellStyle name="Migliaia [0] 39 2" xfId="2075" xr:uid="{B9F15A6D-0F78-4A95-A15C-9A6E57EDBC8A}"/>
    <cellStyle name="Migliaia [0] 39 2 2" xfId="5346" xr:uid="{6C4DB3D6-9146-4FBE-AA3A-71572B4EC6E0}"/>
    <cellStyle name="Migliaia [0] 39 2 3" xfId="6267" xr:uid="{DDACD877-1708-4702-A9EC-0B874693A392}"/>
    <cellStyle name="Migliaia [0] 39 3" xfId="4777" xr:uid="{9A61460F-2026-4ECE-8EE9-1C23275E6381}"/>
    <cellStyle name="Migliaia [0] 39 4" xfId="5722" xr:uid="{F60549C6-48AF-4127-BA07-F82C354241C2}"/>
    <cellStyle name="Migliaia [0] 4" xfId="508" xr:uid="{5C320E01-999A-43DD-B5D2-C5B96221CBFF}"/>
    <cellStyle name="Migliaia [0] 4 2" xfId="2076" xr:uid="{DB00EE92-CBA8-4FD7-91A9-6EB146E9C763}"/>
    <cellStyle name="Migliaia [0] 4 2 2" xfId="5347" xr:uid="{897350E0-0173-4C05-8C69-75915ABFC0F8}"/>
    <cellStyle name="Migliaia [0] 4 2 3" xfId="6268" xr:uid="{4D37A2C4-0A9E-4A85-9EC9-3328EEA4067F}"/>
    <cellStyle name="Migliaia [0] 4 3" xfId="4778" xr:uid="{C0151283-3408-4F77-8B15-37D2134D3171}"/>
    <cellStyle name="Migliaia [0] 4 4" xfId="5723" xr:uid="{590A3F12-58D7-41EA-9A85-6C92E88D9DDC}"/>
    <cellStyle name="Migliaia [0] 40" xfId="509" xr:uid="{74B20D10-454B-4432-9D3B-F4108D757CD2}"/>
    <cellStyle name="Migliaia [0] 40 2" xfId="2077" xr:uid="{F700A1C1-EE2D-4324-B6EB-6E76523FB7CF}"/>
    <cellStyle name="Migliaia [0] 40 2 2" xfId="5348" xr:uid="{F3E3FBA2-7943-494D-82FC-0A5340A6EC71}"/>
    <cellStyle name="Migliaia [0] 40 2 3" xfId="6269" xr:uid="{9640E978-D769-4ED2-840A-5704A6F3CE96}"/>
    <cellStyle name="Migliaia [0] 40 3" xfId="4779" xr:uid="{8C267EBA-11F8-40B7-8000-A2ABEED79125}"/>
    <cellStyle name="Migliaia [0] 40 4" xfId="5724" xr:uid="{8BEA50CD-7945-4FCF-AF99-E57401DBA23D}"/>
    <cellStyle name="Migliaia [0] 41" xfId="510" xr:uid="{5FE52288-0BE7-4977-9AFB-1663B38863BE}"/>
    <cellStyle name="Migliaia [0] 41 2" xfId="2078" xr:uid="{833E1DB2-1653-44AF-8377-6995A0CA1E2D}"/>
    <cellStyle name="Migliaia [0] 41 2 2" xfId="5349" xr:uid="{7F752F6E-A5F9-417E-89C0-3DB968550A7C}"/>
    <cellStyle name="Migliaia [0] 41 2 3" xfId="6270" xr:uid="{8FF74F81-54BD-4A66-AF87-32742BFE37F5}"/>
    <cellStyle name="Migliaia [0] 41 3" xfId="4780" xr:uid="{F4B6E6BD-5D6D-4857-8155-AA5EF402BCA1}"/>
    <cellStyle name="Migliaia [0] 41 4" xfId="5725" xr:uid="{CC9473FC-23F4-4CF2-BC97-EB9222A129B1}"/>
    <cellStyle name="Migliaia [0] 42" xfId="511" xr:uid="{5FE64FDF-84F8-4DC8-B184-673BED779DFF}"/>
    <cellStyle name="Migliaia [0] 42 2" xfId="2079" xr:uid="{3B3E18CE-C4BE-454C-9C0B-B82A986BFE37}"/>
    <cellStyle name="Migliaia [0] 42 2 2" xfId="5350" xr:uid="{028A5081-BDFC-4ADD-904F-E42690A98AB7}"/>
    <cellStyle name="Migliaia [0] 42 2 3" xfId="6271" xr:uid="{2541FC18-A6CA-46EB-BBD5-8E5D631A1A3E}"/>
    <cellStyle name="Migliaia [0] 42 3" xfId="4781" xr:uid="{F4344175-4B1C-40E1-8E91-525E87448318}"/>
    <cellStyle name="Migliaia [0] 42 4" xfId="5726" xr:uid="{FDC45626-1FDA-4FD8-8E6A-AFB27019FAB6}"/>
    <cellStyle name="Migliaia [0] 43" xfId="512" xr:uid="{15CA2CC2-A580-4FDB-88B4-795C0F942C9D}"/>
    <cellStyle name="Migliaia [0] 43 2" xfId="2080" xr:uid="{ECE80965-8E20-4ECF-A1A4-53A0361E1500}"/>
    <cellStyle name="Migliaia [0] 43 2 2" xfId="5351" xr:uid="{9255D5BC-0F1C-43B1-A48B-3F6594F3B382}"/>
    <cellStyle name="Migliaia [0] 43 2 3" xfId="6272" xr:uid="{656F597F-3363-4960-B280-DCC610F4E8B8}"/>
    <cellStyle name="Migliaia [0] 43 3" xfId="4782" xr:uid="{07423474-809A-4CBC-ADE5-85533E4A8F5C}"/>
    <cellStyle name="Migliaia [0] 43 4" xfId="5727" xr:uid="{E4CD4AC6-8BF7-43DE-8B4E-B7F577F1DD1A}"/>
    <cellStyle name="Migliaia [0] 44" xfId="513" xr:uid="{23B6521F-463B-41BB-A6D0-D6E6B98F098E}"/>
    <cellStyle name="Migliaia [0] 44 2" xfId="2081" xr:uid="{E003C77D-BEDC-4C91-BF98-6FC58302C7DE}"/>
    <cellStyle name="Migliaia [0] 44 2 2" xfId="5352" xr:uid="{30FC43B6-79FB-4D67-922B-96E40E9D7A4D}"/>
    <cellStyle name="Migliaia [0] 44 2 3" xfId="6273" xr:uid="{F144DD67-C3D8-4019-9C1A-83CB86E4370C}"/>
    <cellStyle name="Migliaia [0] 44 3" xfId="4783" xr:uid="{B17C0F39-4F4B-4A7E-9431-F22145861DA7}"/>
    <cellStyle name="Migliaia [0] 44 4" xfId="5728" xr:uid="{4DBED51B-5C32-4D04-B1C1-47CFDF3F8A94}"/>
    <cellStyle name="Migliaia [0] 45" xfId="514" xr:uid="{C9FFB682-D91D-4091-B5D8-5DB9B12CA196}"/>
    <cellStyle name="Migliaia [0] 45 2" xfId="2082" xr:uid="{74579B98-A334-474D-866C-1958B92505DB}"/>
    <cellStyle name="Migliaia [0] 45 2 2" xfId="5353" xr:uid="{D75673F5-9F95-4269-8757-6F2C2286EE87}"/>
    <cellStyle name="Migliaia [0] 45 2 3" xfId="6274" xr:uid="{780A0212-F41D-4FA1-8D23-E48538D317C7}"/>
    <cellStyle name="Migliaia [0] 45 3" xfId="4784" xr:uid="{61BC4562-4084-47A6-A4F5-9D90D8BB6D4E}"/>
    <cellStyle name="Migliaia [0] 45 4" xfId="5729" xr:uid="{DDCCC447-CCD9-4F98-8CDE-C9F7862AB6E2}"/>
    <cellStyle name="Migliaia [0] 46" xfId="515" xr:uid="{54133925-D1A2-462A-A1E2-2FF3482E6B5A}"/>
    <cellStyle name="Migliaia [0] 46 2" xfId="2083" xr:uid="{6B2584CB-FAF6-4EC7-8664-4899AD1F70E7}"/>
    <cellStyle name="Migliaia [0] 46 2 2" xfId="5354" xr:uid="{754E9EE5-84AF-40D0-898E-B32072245D78}"/>
    <cellStyle name="Migliaia [0] 46 2 3" xfId="6275" xr:uid="{11853800-1884-495E-99F6-A601D049607D}"/>
    <cellStyle name="Migliaia [0] 46 3" xfId="4785" xr:uid="{72E6D205-1ABE-4A45-8C14-F73C7D460048}"/>
    <cellStyle name="Migliaia [0] 46 4" xfId="5730" xr:uid="{D4AFF8CF-A144-43B3-9F1B-13E81EA2123A}"/>
    <cellStyle name="Migliaia [0] 47" xfId="516" xr:uid="{86D59F65-CB1A-4DCD-AC14-2D2CEB7CBDA2}"/>
    <cellStyle name="Migliaia [0] 47 2" xfId="2084" xr:uid="{D551E405-BB24-48D0-85ED-E6EAC3D7A24B}"/>
    <cellStyle name="Migliaia [0] 47 2 2" xfId="5355" xr:uid="{D7DCAAFB-4D94-4A1D-9B85-81A5548BC1F2}"/>
    <cellStyle name="Migliaia [0] 47 2 3" xfId="6276" xr:uid="{E5A86456-30FE-4821-B0E7-E8A2E00D74C2}"/>
    <cellStyle name="Migliaia [0] 47 3" xfId="4786" xr:uid="{9CAF3BDC-7148-4B3C-AE07-BD71CA35C6A7}"/>
    <cellStyle name="Migliaia [0] 47 4" xfId="5731" xr:uid="{04B309CA-B269-44B0-A17A-0514F25890D0}"/>
    <cellStyle name="Migliaia [0] 48" xfId="517" xr:uid="{8E88517A-D5EA-42FD-8CA2-BE8A9502A578}"/>
    <cellStyle name="Migliaia [0] 48 2" xfId="2085" xr:uid="{F2CCD5F9-4F6F-4A56-A0FE-9152AA930684}"/>
    <cellStyle name="Migliaia [0] 48 2 2" xfId="5356" xr:uid="{1B12E99E-E5DF-4F47-A882-E8C4D563BB99}"/>
    <cellStyle name="Migliaia [0] 48 2 3" xfId="6277" xr:uid="{C16DAFA2-262E-4975-9AF0-98F432A33666}"/>
    <cellStyle name="Migliaia [0] 48 3" xfId="4787" xr:uid="{CF0B5826-8A5A-4EE6-8E16-A424497380DE}"/>
    <cellStyle name="Migliaia [0] 48 4" xfId="5732" xr:uid="{763079BD-EE63-4318-A20B-5EE66EB13333}"/>
    <cellStyle name="Migliaia [0] 49" xfId="518" xr:uid="{65813C15-47FB-4E2F-8CE2-882A0F8A47E6}"/>
    <cellStyle name="Migliaia [0] 49 2" xfId="2086" xr:uid="{08D407E9-8D82-4853-B2E7-A99ED71F00ED}"/>
    <cellStyle name="Migliaia [0] 49 2 2" xfId="5357" xr:uid="{4EFA2AB0-FF97-4E4E-93CB-7D4057D7EB1C}"/>
    <cellStyle name="Migliaia [0] 49 2 3" xfId="6278" xr:uid="{514259D8-526A-415A-8B7E-2020677BBD01}"/>
    <cellStyle name="Migliaia [0] 49 3" xfId="4788" xr:uid="{A15F4AEA-4FB3-4600-8410-B958C234A759}"/>
    <cellStyle name="Migliaia [0] 49 4" xfId="5733" xr:uid="{D69FEAA4-59A0-4F0D-AABA-EE844793EE5B}"/>
    <cellStyle name="Migliaia [0] 5" xfId="519" xr:uid="{CC69D589-E41D-4393-A3BB-F8ED4D9E0EA6}"/>
    <cellStyle name="Migliaia [0] 5 2" xfId="2087" xr:uid="{F6E52A55-E339-47F6-882E-6B91933A1CA8}"/>
    <cellStyle name="Migliaia [0] 5 2 2" xfId="5358" xr:uid="{A246BA19-D6CD-472B-AAED-BA99B3AFC2F4}"/>
    <cellStyle name="Migliaia [0] 5 2 3" xfId="6279" xr:uid="{E211CEEF-0EFD-4F25-AFDA-F01AF5952014}"/>
    <cellStyle name="Migliaia [0] 5 3" xfId="4789" xr:uid="{7C303F0C-664B-466F-A574-027524B29677}"/>
    <cellStyle name="Migliaia [0] 5 4" xfId="5734" xr:uid="{F1E00EE2-E107-446E-9781-5E5725FD0D51}"/>
    <cellStyle name="Migliaia [0] 50" xfId="520" xr:uid="{0A88B9C4-002F-4B9A-ACA2-AAAEC5CA9210}"/>
    <cellStyle name="Migliaia [0] 50 2" xfId="2088" xr:uid="{AF9CF9AA-2F17-4453-A331-18D8B1D110DC}"/>
    <cellStyle name="Migliaia [0] 50 2 2" xfId="5359" xr:uid="{C6E4DFB8-AE4A-4C7B-95BF-9EEEBD3178F3}"/>
    <cellStyle name="Migliaia [0] 50 2 3" xfId="6280" xr:uid="{59B7DC4E-4456-4C3A-AB9D-5340513124CA}"/>
    <cellStyle name="Migliaia [0] 50 3" xfId="4790" xr:uid="{C1FF0D3A-8BFB-45C9-ABA3-8A26615C56FA}"/>
    <cellStyle name="Migliaia [0] 50 4" xfId="5735" xr:uid="{07B84CE3-53B8-418F-9AE4-66B810E58097}"/>
    <cellStyle name="Migliaia [0] 51" xfId="521" xr:uid="{BF59B546-B751-4963-B9A9-7667DB9FB8AD}"/>
    <cellStyle name="Migliaia [0] 51 2" xfId="2089" xr:uid="{79655F28-E60D-419C-B9E8-123956D70A69}"/>
    <cellStyle name="Migliaia [0] 51 2 2" xfId="5360" xr:uid="{ACEE9028-4B28-4852-B733-E99E727F4E47}"/>
    <cellStyle name="Migliaia [0] 51 2 3" xfId="6281" xr:uid="{5CF41CC8-2F8C-48CF-AA10-F5C6BAAFC558}"/>
    <cellStyle name="Migliaia [0] 51 3" xfId="4791" xr:uid="{8EBF877F-7D3D-4775-A44D-AE8962963FF2}"/>
    <cellStyle name="Migliaia [0] 51 4" xfId="5736" xr:uid="{1BAB314E-01AC-4442-B141-EA58F09C21AC}"/>
    <cellStyle name="Migliaia [0] 52" xfId="522" xr:uid="{D05E1A35-6AFF-4355-A94D-8C9C31A368E4}"/>
    <cellStyle name="Migliaia [0] 52 2" xfId="2090" xr:uid="{6F0FDD1F-CBB0-48B8-8B44-766757FA22D1}"/>
    <cellStyle name="Migliaia [0] 52 2 2" xfId="5361" xr:uid="{CBA2271E-4651-4708-90D5-AACD227EAB91}"/>
    <cellStyle name="Migliaia [0] 52 2 3" xfId="6282" xr:uid="{BC3816F7-253A-4F56-B68C-CAA7DD4FC969}"/>
    <cellStyle name="Migliaia [0] 52 3" xfId="4792" xr:uid="{23348825-8B19-4F60-8412-58CF3354FFE9}"/>
    <cellStyle name="Migliaia [0] 52 4" xfId="5737" xr:uid="{58255137-959D-4222-9F6B-F92F1DD10BBB}"/>
    <cellStyle name="Migliaia [0] 53" xfId="523" xr:uid="{C1F7ECCE-C506-4EB9-9CB8-E0AB321BBF63}"/>
    <cellStyle name="Migliaia [0] 53 2" xfId="2091" xr:uid="{956811D3-69CC-400C-9E7B-1D7B0E3E989C}"/>
    <cellStyle name="Migliaia [0] 53 2 2" xfId="5362" xr:uid="{735BDFAB-7E99-43F5-9DC4-B644720646C7}"/>
    <cellStyle name="Migliaia [0] 53 2 3" xfId="6283" xr:uid="{E1369767-71C6-4BE6-BBA2-317FB41FA397}"/>
    <cellStyle name="Migliaia [0] 53 3" xfId="4793" xr:uid="{0F14BA26-E4AB-4BAA-88CD-C3CCDC1E998E}"/>
    <cellStyle name="Migliaia [0] 53 4" xfId="5738" xr:uid="{5F0979A9-0A78-4045-B081-B71883CCF0A1}"/>
    <cellStyle name="Migliaia [0] 54" xfId="524" xr:uid="{BD427022-15F1-4E43-906F-3FFCD2A11E98}"/>
    <cellStyle name="Migliaia [0] 54 2" xfId="2092" xr:uid="{6A0F9CCE-06AD-41D6-8AF8-D37D26D50C4C}"/>
    <cellStyle name="Migliaia [0] 54 2 2" xfId="5363" xr:uid="{21B4C312-D59E-449D-B433-87703CD03E1D}"/>
    <cellStyle name="Migliaia [0] 54 2 3" xfId="6284" xr:uid="{EC383231-6F32-47D7-9560-A0B903A24095}"/>
    <cellStyle name="Migliaia [0] 54 3" xfId="4794" xr:uid="{54CFF622-E099-473E-B04F-0435172E43B6}"/>
    <cellStyle name="Migliaia [0] 54 4" xfId="5739" xr:uid="{2F455803-6E08-4FEA-9019-0B78D5529EE5}"/>
    <cellStyle name="Migliaia [0] 55" xfId="525" xr:uid="{29D51A73-8A25-4BBC-ADEE-C5A0093E7973}"/>
    <cellStyle name="Migliaia [0] 55 2" xfId="2093" xr:uid="{5087A7C1-9346-4D81-9BDE-228C7D1FE06D}"/>
    <cellStyle name="Migliaia [0] 55 2 2" xfId="5364" xr:uid="{D1674736-1AD5-4BBF-9EAB-8F94DC898398}"/>
    <cellStyle name="Migliaia [0] 55 2 3" xfId="6285" xr:uid="{0E7CD636-D507-45F3-A6EB-CE12AE76566F}"/>
    <cellStyle name="Migliaia [0] 55 3" xfId="4795" xr:uid="{54405FD0-CC63-4F55-91D7-E47A71567383}"/>
    <cellStyle name="Migliaia [0] 55 4" xfId="5740" xr:uid="{3A925846-E6C0-4FC3-8A90-53C9D7BC2D2A}"/>
    <cellStyle name="Migliaia [0] 56" xfId="526" xr:uid="{6705E8C3-2303-424B-BC3F-6D12EA117B3B}"/>
    <cellStyle name="Migliaia [0] 56 2" xfId="2094" xr:uid="{4A0FA782-6F59-4142-8713-7BA30818179C}"/>
    <cellStyle name="Migliaia [0] 56 2 2" xfId="5365" xr:uid="{8E60BC8E-3C53-4B7C-AAE8-64A59933B06F}"/>
    <cellStyle name="Migliaia [0] 56 2 3" xfId="6286" xr:uid="{74C004CC-64CE-4CF4-9C29-D8930B75D991}"/>
    <cellStyle name="Migliaia [0] 56 3" xfId="4796" xr:uid="{59EC09D5-1B60-49F9-B53E-3D482B581F79}"/>
    <cellStyle name="Migliaia [0] 56 4" xfId="5741" xr:uid="{8C1E01C9-4BD0-4DCF-807F-5F0867E6FE44}"/>
    <cellStyle name="Migliaia [0] 57" xfId="527" xr:uid="{5547DE77-1E18-4314-BDEE-AE8526725029}"/>
    <cellStyle name="Migliaia [0] 57 2" xfId="2095" xr:uid="{FD4D6135-DC8A-4980-9E68-56C673505B73}"/>
    <cellStyle name="Migliaia [0] 57 2 2" xfId="5366" xr:uid="{F2686CC2-2A1A-4419-BABF-14213BE780BE}"/>
    <cellStyle name="Migliaia [0] 57 2 3" xfId="6287" xr:uid="{B4FA27D1-1078-4953-AB84-5FB79E8CAEAD}"/>
    <cellStyle name="Migliaia [0] 57 3" xfId="4797" xr:uid="{9FB75496-E04F-4F40-AEE8-85705B5077D5}"/>
    <cellStyle name="Migliaia [0] 57 4" xfId="5742" xr:uid="{C1CAB8FF-306B-4DB3-8CA8-25C4C45ED317}"/>
    <cellStyle name="Migliaia [0] 58" xfId="528" xr:uid="{742E6D5F-A181-4562-95C5-C384FDBDE208}"/>
    <cellStyle name="Migliaia [0] 58 2" xfId="2096" xr:uid="{D8D1DA69-FC13-4135-B4E6-03D6107DB777}"/>
    <cellStyle name="Migliaia [0] 58 2 2" xfId="5367" xr:uid="{050CD74A-B160-458E-BB23-00D976007CE8}"/>
    <cellStyle name="Migliaia [0] 58 2 3" xfId="6288" xr:uid="{4D36B006-2F4A-4B4F-B455-9A7310FB20B0}"/>
    <cellStyle name="Migliaia [0] 58 3" xfId="4798" xr:uid="{45F371E6-A11C-4559-A111-823FDDD2DE36}"/>
    <cellStyle name="Migliaia [0] 58 4" xfId="5743" xr:uid="{88331E44-A0A0-476D-A309-7ECB7D5B1CCA}"/>
    <cellStyle name="Migliaia [0] 59" xfId="529" xr:uid="{DBDAEBF7-7ADC-4AD7-A741-8F69AD444C1D}"/>
    <cellStyle name="Migliaia [0] 59 2" xfId="2097" xr:uid="{7010E963-1F98-4044-A585-7713913A468C}"/>
    <cellStyle name="Migliaia [0] 59 2 2" xfId="5368" xr:uid="{4950CA44-72C3-4343-82B0-7C5DF4C1D59E}"/>
    <cellStyle name="Migliaia [0] 59 2 3" xfId="6289" xr:uid="{EBF145F0-5ADD-4EB1-9AAA-7A776715B30B}"/>
    <cellStyle name="Migliaia [0] 59 3" xfId="4799" xr:uid="{8DBF748E-FD84-4621-A2AA-9CC6A414D692}"/>
    <cellStyle name="Migliaia [0] 59 4" xfId="5744" xr:uid="{FD3D9E9B-62C4-4B51-B15F-C1952DF4A98A}"/>
    <cellStyle name="Migliaia [0] 6" xfId="530" xr:uid="{8C9DE502-008C-44A4-A062-0F36D84E82B4}"/>
    <cellStyle name="Migliaia [0] 6 2" xfId="2098" xr:uid="{77FF4B89-81FE-48F3-B603-BE8FFC085B1F}"/>
    <cellStyle name="Migliaia [0] 6 2 2" xfId="5369" xr:uid="{1DFCC803-5E00-46AA-AB37-A59B573A4AE5}"/>
    <cellStyle name="Migliaia [0] 6 2 3" xfId="6290" xr:uid="{8284136B-C4E5-4D1E-8CB7-F9266D222CE7}"/>
    <cellStyle name="Migliaia [0] 6 3" xfId="4800" xr:uid="{14363E08-A2A0-4BF8-A66A-94C86CDEBB17}"/>
    <cellStyle name="Migliaia [0] 6 4" xfId="5745" xr:uid="{AC551E28-97B6-4D1E-B91B-2ABF12A60E86}"/>
    <cellStyle name="Migliaia [0] 7" xfId="531" xr:uid="{BB895703-2E22-40C7-87EB-8AA002040C8E}"/>
    <cellStyle name="Migliaia [0] 7 2" xfId="2099" xr:uid="{330B2B12-3BB5-46B4-A809-82FA5AEA3116}"/>
    <cellStyle name="Migliaia [0] 7 2 2" xfId="5370" xr:uid="{5C5ED2F8-C5B3-4958-993B-1914C712057F}"/>
    <cellStyle name="Migliaia [0] 7 2 3" xfId="6291" xr:uid="{33AC69B8-7841-41BE-AA15-E2192517804B}"/>
    <cellStyle name="Migliaia [0] 7 3" xfId="4801" xr:uid="{F9EDC5A7-F7AE-479F-9345-78BAA301DA44}"/>
    <cellStyle name="Migliaia [0] 7 4" xfId="5746" xr:uid="{EFA2BDCE-1125-4E65-86D4-CCD92A66005F}"/>
    <cellStyle name="Migliaia [0] 8" xfId="532" xr:uid="{A5524AC3-68DA-4346-AEE2-AF0C592006FE}"/>
    <cellStyle name="Migliaia [0] 8 2" xfId="2100" xr:uid="{EA3CD036-CC41-40F0-85F8-92DD74188599}"/>
    <cellStyle name="Migliaia [0] 8 2 2" xfId="5371" xr:uid="{6E7E26F6-BDE7-46EC-A4BF-70D8990B0539}"/>
    <cellStyle name="Migliaia [0] 8 2 3" xfId="6292" xr:uid="{8E9E0EBA-D0BC-4257-99B1-7F1E71C5F0D8}"/>
    <cellStyle name="Migliaia [0] 8 3" xfId="4802" xr:uid="{91052988-EF9F-4FDA-94BC-E9493A3A038B}"/>
    <cellStyle name="Migliaia [0] 8 4" xfId="5747" xr:uid="{DA399E02-AFD9-406E-9C9F-47350E2B6396}"/>
    <cellStyle name="Migliaia [0] 9" xfId="533" xr:uid="{0458E0A8-ADB7-4306-ACF2-5BC4C4017162}"/>
    <cellStyle name="Migliaia [0] 9 2" xfId="2101" xr:uid="{195728AF-C3D2-448A-BE37-580FEB2062AF}"/>
    <cellStyle name="Migliaia [0] 9 2 2" xfId="5372" xr:uid="{EBE8C27C-138F-4189-8C21-FDDC84B28A79}"/>
    <cellStyle name="Migliaia [0] 9 2 3" xfId="6293" xr:uid="{D3AF30B0-3ED8-44A2-91B9-F6FEE59FC084}"/>
    <cellStyle name="Migliaia [0] 9 3" xfId="4803" xr:uid="{DBCA7CB6-67FE-4357-B80C-C44BECE587FC}"/>
    <cellStyle name="Migliaia [0] 9 4" xfId="5748" xr:uid="{67213F6E-5573-4469-88A3-ABBED3E58C39}"/>
    <cellStyle name="Migliaia 10" xfId="534" xr:uid="{1B3B6BA3-516D-453F-AA32-322BE30DA4A7}"/>
    <cellStyle name="Migliaia 10 2" xfId="535" xr:uid="{11E250C6-7C2F-45FD-933C-534F3747EFFB}"/>
    <cellStyle name="Migliaia 10 2 2" xfId="2346" xr:uid="{5AC79B62-D41F-4812-9D66-07AD259DE7C7}"/>
    <cellStyle name="Migliaia 10 2 2 2" xfId="5378" xr:uid="{6AB86C11-E31C-47FE-96B6-7C3AD1249C8F}"/>
    <cellStyle name="Migliaia 10 2 2 3" xfId="6299" xr:uid="{8A3F66D0-151F-47CD-B4E6-8E2D058F534B}"/>
    <cellStyle name="Migliaia 10 2 3" xfId="4871" xr:uid="{B9F6FCDA-E15A-491A-AFD4-D3DF9775CDF2}"/>
    <cellStyle name="Migliaia 10 2 4" xfId="5750" xr:uid="{B4BF5E4A-1AD2-4960-88C1-8A9E9A57F1A1}"/>
    <cellStyle name="Migliaia 10 3" xfId="536" xr:uid="{38C6D0C4-C59F-476D-A777-586545EE07C6}"/>
    <cellStyle name="Migliaia 10 3 2" xfId="537" xr:uid="{35DBB053-BDAC-4E11-AD36-6E1B2DEEC53D}"/>
    <cellStyle name="Migliaia 10 3 2 2" xfId="4945" xr:uid="{2AF6CE29-00A8-4B83-BC15-08F6DEA2D110}"/>
    <cellStyle name="Migliaia 10 3 2 3" xfId="5752" xr:uid="{62B8B91E-5B57-4602-A9C2-916D1D2B13B3}"/>
    <cellStyle name="Migliaia 10 3 3" xfId="538" xr:uid="{1E2BF634-6347-4502-9AC3-87A52374CC9D}"/>
    <cellStyle name="Migliaia 10 3 3 2" xfId="2348" xr:uid="{5E5AE85E-73F4-4090-87F5-59DA9FF21C0F}"/>
    <cellStyle name="Migliaia 10 3 3 2 2" xfId="5380" xr:uid="{0170883A-B582-4117-8E25-D1E8D7B7FF36}"/>
    <cellStyle name="Migliaia 10 3 3 2 3" xfId="6301" xr:uid="{DB130096-E6FC-4BE7-94D7-C77EBA2CCB0D}"/>
    <cellStyle name="Migliaia 10 3 3 3" xfId="4946" xr:uid="{D01A5E96-5941-4704-BC0A-3716FB4DE93F}"/>
    <cellStyle name="Migliaia 10 3 3 4" xfId="5753" xr:uid="{C3681A8A-B186-4A9F-8B3D-5F7D9B245544}"/>
    <cellStyle name="Migliaia 10 3 4" xfId="2347" xr:uid="{25EEF4D2-2432-4D70-B0A2-E4663F350259}"/>
    <cellStyle name="Migliaia 10 3 4 2" xfId="5379" xr:uid="{B45BEAF0-3747-4D84-B2C6-528CC192AEC2}"/>
    <cellStyle name="Migliaia 10 3 4 3" xfId="6300" xr:uid="{149F6EB4-3946-4C6A-A76D-7355285A9073}"/>
    <cellStyle name="Migliaia 10 3 5" xfId="4944" xr:uid="{AB24DD05-DF7A-4006-9B55-FB8945BC1325}"/>
    <cellStyle name="Migliaia 10 3 6" xfId="5751" xr:uid="{C4D37292-9D51-4CDF-BB60-866823718BA7}"/>
    <cellStyle name="Migliaia 10 4" xfId="539" xr:uid="{EA783CFD-5F41-499A-9CA4-3CB32E99B0DA}"/>
    <cellStyle name="Migliaia 10 4 2" xfId="540" xr:uid="{8A909701-7B7B-4167-83CF-FDF99A8070CB}"/>
    <cellStyle name="Migliaia 10 4 2 2" xfId="2350" xr:uid="{0B67263D-91CF-4FC5-A7A0-99B6B8674A31}"/>
    <cellStyle name="Migliaia 10 4 2 2 2" xfId="5382" xr:uid="{F2EC3533-6EF5-40E0-B95A-2ADCC50629E2}"/>
    <cellStyle name="Migliaia 10 4 2 2 3" xfId="6303" xr:uid="{25B9FCA2-0B15-45DF-8E64-438709AD18B1}"/>
    <cellStyle name="Migliaia 10 4 2 3" xfId="4948" xr:uid="{034F47D8-735B-4159-9DD5-5B7D76C579C4}"/>
    <cellStyle name="Migliaia 10 4 2 4" xfId="5755" xr:uid="{793C38D5-D548-4794-9529-36D08D8C1DFE}"/>
    <cellStyle name="Migliaia 10 4 3" xfId="2349" xr:uid="{0EF7A2F5-D794-4FCE-A46D-D1E9E634BB38}"/>
    <cellStyle name="Migliaia 10 4 3 2" xfId="5381" xr:uid="{244BEB94-5E5B-4BB0-A4A5-906BBE869B76}"/>
    <cellStyle name="Migliaia 10 4 3 3" xfId="6302" xr:uid="{9B602288-B608-4D28-8729-1D11879F2F39}"/>
    <cellStyle name="Migliaia 10 4 4" xfId="4947" xr:uid="{A45BFCA7-6FF2-411F-B700-9D36827BDB14}"/>
    <cellStyle name="Migliaia 10 4 5" xfId="5754" xr:uid="{433D469A-AD60-4F53-A394-0AFB4AFDFD7E}"/>
    <cellStyle name="Migliaia 10 5" xfId="541" xr:uid="{F696C40A-9C21-4ECF-AE43-A04A75F2E3CC}"/>
    <cellStyle name="Migliaia 10 5 2" xfId="4949" xr:uid="{F2F2B0DD-24BE-4EC6-A8F0-D766F20827EF}"/>
    <cellStyle name="Migliaia 10 5 3" xfId="5756" xr:uid="{1B9EA265-1693-4547-80C4-0A428B3F3D80}"/>
    <cellStyle name="Migliaia 10 6" xfId="4804" xr:uid="{9A466F44-1DED-402D-B0F5-20B0F9201107}"/>
    <cellStyle name="Migliaia 10 7" xfId="5749" xr:uid="{08D31CFC-6B97-4478-B6F0-B140991C93BF}"/>
    <cellStyle name="Migliaia 11" xfId="542" xr:uid="{8BB7A544-0285-4705-A6FE-E9F41EB5B528}"/>
    <cellStyle name="Migliaia 11 2" xfId="543" xr:uid="{B7F0EB82-EAA8-4958-8F4A-EB8AC1772051}"/>
    <cellStyle name="Migliaia 11 2 2" xfId="2351" xr:uid="{68205D0C-46B3-4A87-AA2A-34C7FE94F0BC}"/>
    <cellStyle name="Migliaia 11 2 2 2" xfId="5383" xr:uid="{F6DD95FB-06B0-4B05-B406-B57925147326}"/>
    <cellStyle name="Migliaia 11 2 2 3" xfId="6304" xr:uid="{FC00E7CA-6252-402B-B6D1-4C4C1E02A057}"/>
    <cellStyle name="Migliaia 11 2 3" xfId="4872" xr:uid="{BC3F7830-CD41-4173-BD20-7ACE02BB60A7}"/>
    <cellStyle name="Migliaia 11 2 4" xfId="5758" xr:uid="{6543A041-EEEB-48F9-BDA1-84F25499831E}"/>
    <cellStyle name="Migliaia 11 3" xfId="544" xr:uid="{81926BB6-2BF1-4350-86B3-C958187A9858}"/>
    <cellStyle name="Migliaia 11 3 2" xfId="545" xr:uid="{E438EE08-1940-4F5C-930A-B300935C12FE}"/>
    <cellStyle name="Migliaia 11 3 2 2" xfId="4951" xr:uid="{BDE65004-623E-49B9-B8A6-7B8B601786CD}"/>
    <cellStyle name="Migliaia 11 3 2 3" xfId="5760" xr:uid="{A61C3226-06DD-48BC-9A9D-ACB3C41B72A8}"/>
    <cellStyle name="Migliaia 11 3 3" xfId="546" xr:uid="{511C714B-773A-4A6A-9A54-24A9DB9B4650}"/>
    <cellStyle name="Migliaia 11 3 3 2" xfId="2353" xr:uid="{2A029559-7313-4478-B054-A7B55F925FB1}"/>
    <cellStyle name="Migliaia 11 3 3 2 2" xfId="5385" xr:uid="{E3EC3469-D8EA-4194-A831-C3BE0ED442EB}"/>
    <cellStyle name="Migliaia 11 3 3 2 3" xfId="6306" xr:uid="{B7CAFF7C-48E2-4108-8AF0-C06AFCC3BCF4}"/>
    <cellStyle name="Migliaia 11 3 3 3" xfId="4952" xr:uid="{C86FA709-93F6-4A54-9029-A015CB4D315E}"/>
    <cellStyle name="Migliaia 11 3 3 4" xfId="5761" xr:uid="{92DC9780-D599-4D3B-A107-6C41D9589097}"/>
    <cellStyle name="Migliaia 11 3 4" xfId="2352" xr:uid="{5FF31823-D650-41D3-820C-5EBEDE5A30DD}"/>
    <cellStyle name="Migliaia 11 3 4 2" xfId="5384" xr:uid="{59B42349-9E70-4741-B4B1-B70B45DDA4A1}"/>
    <cellStyle name="Migliaia 11 3 4 3" xfId="6305" xr:uid="{CD780E1D-5909-4C43-9259-9EDA3050E2B9}"/>
    <cellStyle name="Migliaia 11 3 5" xfId="4950" xr:uid="{25B20D14-90C3-4EE3-8CDF-7DC958D99184}"/>
    <cellStyle name="Migliaia 11 3 6" xfId="5759" xr:uid="{022A6BD9-86B2-467F-8207-70ED7816A6DA}"/>
    <cellStyle name="Migliaia 11 4" xfId="547" xr:uid="{CBC6F1D6-90EE-460F-AF15-8DB65098ACE0}"/>
    <cellStyle name="Migliaia 11 4 2" xfId="548" xr:uid="{9C79AE14-4179-4038-B7D0-FE0C80370C91}"/>
    <cellStyle name="Migliaia 11 4 2 2" xfId="2355" xr:uid="{8C48B38E-77F6-4DB9-9751-653C5CDF3A5D}"/>
    <cellStyle name="Migliaia 11 4 2 2 2" xfId="5387" xr:uid="{349EAE8F-3095-44B5-8632-9383D278B4AA}"/>
    <cellStyle name="Migliaia 11 4 2 2 3" xfId="6308" xr:uid="{0489BD34-1CE2-4678-8F83-A7BB9DAF0B52}"/>
    <cellStyle name="Migliaia 11 4 2 3" xfId="4954" xr:uid="{BF7D90D6-BC89-4CEE-9F0A-F6481E06ABA9}"/>
    <cellStyle name="Migliaia 11 4 2 4" xfId="5763" xr:uid="{31F770BA-CF8E-4BBA-83F6-70DCD270CB3F}"/>
    <cellStyle name="Migliaia 11 4 3" xfId="2354" xr:uid="{D0684DC9-07E9-41CA-9D4A-50C546662F78}"/>
    <cellStyle name="Migliaia 11 4 3 2" xfId="5386" xr:uid="{0130182D-2C2E-40CC-93A6-CE5A08404C27}"/>
    <cellStyle name="Migliaia 11 4 3 3" xfId="6307" xr:uid="{16376E54-5CEF-4CBD-B7E7-63BC079AE6F7}"/>
    <cellStyle name="Migliaia 11 4 4" xfId="4953" xr:uid="{F7B345CA-A56F-4054-BDCB-45F30F3C7D03}"/>
    <cellStyle name="Migliaia 11 4 5" xfId="5762" xr:uid="{86B515E6-B778-40BB-9AC7-C7E471EA47A8}"/>
    <cellStyle name="Migliaia 11 5" xfId="549" xr:uid="{40A4A5F3-99C2-4E6A-8D49-68B2BF2AE7D5}"/>
    <cellStyle name="Migliaia 11 5 2" xfId="4955" xr:uid="{FA4A8F2B-E479-47DC-A2BA-EA14FDB0EADF}"/>
    <cellStyle name="Migliaia 11 5 3" xfId="5764" xr:uid="{F54E15F2-13C0-43DF-BAA2-A6B9738ED67B}"/>
    <cellStyle name="Migliaia 11 6" xfId="4805" xr:uid="{1E7FEDAD-AD3C-4FF6-AE62-E6C4C8BABD87}"/>
    <cellStyle name="Migliaia 11 7" xfId="5757" xr:uid="{487BC637-FBC9-4E80-820E-89873C3C261A}"/>
    <cellStyle name="Migliaia 12" xfId="550" xr:uid="{10AA7106-2989-4B0B-AA7B-18C5B1016E0B}"/>
    <cellStyle name="Migliaia 12 2" xfId="551" xr:uid="{29F13F02-D476-4B95-B5B1-5EF10D51073D}"/>
    <cellStyle name="Migliaia 12 2 2" xfId="2356" xr:uid="{DAF9D5AA-AC2E-467C-8329-F4E81BFD0809}"/>
    <cellStyle name="Migliaia 12 2 2 2" xfId="5388" xr:uid="{6345DADD-0D1D-41B7-BFAF-EFD790260291}"/>
    <cellStyle name="Migliaia 12 2 2 3" xfId="6309" xr:uid="{95E6AE0A-3D6B-46B3-A05C-440924FBDB5A}"/>
    <cellStyle name="Migliaia 12 2 3" xfId="4873" xr:uid="{D1FFD981-E73E-4889-ABCA-B9D4B478A0B7}"/>
    <cellStyle name="Migliaia 12 2 4" xfId="5766" xr:uid="{547221D1-5E89-4AE6-AC37-5DBBA52744F6}"/>
    <cellStyle name="Migliaia 12 3" xfId="552" xr:uid="{AA847B4F-76F3-4F2F-9932-F9A3417F0A80}"/>
    <cellStyle name="Migliaia 12 3 2" xfId="553" xr:uid="{EFF391DE-1B6C-433A-9F58-A6566C312DDD}"/>
    <cellStyle name="Migliaia 12 3 2 2" xfId="4957" xr:uid="{3799957B-828C-48A1-AC31-14361D472EDD}"/>
    <cellStyle name="Migliaia 12 3 2 3" xfId="5768" xr:uid="{A2782CEA-F6FC-4FE7-8150-A88A3D0B12EF}"/>
    <cellStyle name="Migliaia 12 3 3" xfId="554" xr:uid="{5E7E3C95-FE23-4E76-A1DE-EDAF36529F32}"/>
    <cellStyle name="Migliaia 12 3 3 2" xfId="2358" xr:uid="{2155BBF2-9DBE-437B-8097-52F38FF2A0FC}"/>
    <cellStyle name="Migliaia 12 3 3 2 2" xfId="5390" xr:uid="{55D4AA18-39C8-41D3-AA4C-BCDA66AE387C}"/>
    <cellStyle name="Migliaia 12 3 3 2 3" xfId="6311" xr:uid="{378671EA-0B9F-4353-A87D-DCFE362B0C42}"/>
    <cellStyle name="Migliaia 12 3 3 3" xfId="4958" xr:uid="{9BA1B922-F917-4DF2-AAC4-2E13A564108F}"/>
    <cellStyle name="Migliaia 12 3 3 4" xfId="5769" xr:uid="{2D882F3E-0FBF-4AB9-B98C-C430D69982F3}"/>
    <cellStyle name="Migliaia 12 3 4" xfId="2357" xr:uid="{2067CE22-AC4F-45FB-BAC6-3F432ECE7D29}"/>
    <cellStyle name="Migliaia 12 3 4 2" xfId="5389" xr:uid="{763D2BB7-59FC-4AEE-B845-F02084134CC9}"/>
    <cellStyle name="Migliaia 12 3 4 3" xfId="6310" xr:uid="{D6512585-7DA6-42A2-A050-146DB993BFB7}"/>
    <cellStyle name="Migliaia 12 3 5" xfId="4956" xr:uid="{D5D5922F-BC4E-4B74-B98F-24DE856D311B}"/>
    <cellStyle name="Migliaia 12 3 6" xfId="5767" xr:uid="{584AA736-4AE3-4F02-BF46-4E05C7D6A0CF}"/>
    <cellStyle name="Migliaia 12 4" xfId="555" xr:uid="{57077367-5A8A-46DC-BEA3-B5EC5C2490F9}"/>
    <cellStyle name="Migliaia 12 4 2" xfId="556" xr:uid="{386A5539-63A5-45DD-A244-AD08657B203D}"/>
    <cellStyle name="Migliaia 12 4 2 2" xfId="2360" xr:uid="{F25FB3C4-B47C-4A36-8D31-6EF3163767B4}"/>
    <cellStyle name="Migliaia 12 4 2 2 2" xfId="5392" xr:uid="{E9D143B5-080F-40D3-B25D-8E75E1BFB3B3}"/>
    <cellStyle name="Migliaia 12 4 2 2 3" xfId="6313" xr:uid="{D0C0ED32-37BF-4D3F-AAA6-AD82B8645955}"/>
    <cellStyle name="Migliaia 12 4 2 3" xfId="4960" xr:uid="{63827CDF-149F-4D5B-A4B7-D5FD4188FBF6}"/>
    <cellStyle name="Migliaia 12 4 2 4" xfId="5771" xr:uid="{5F7D2461-E591-4446-91E8-5A132CDF601B}"/>
    <cellStyle name="Migliaia 12 4 3" xfId="2359" xr:uid="{ED442DAC-F76A-4627-8338-A68FA04B7373}"/>
    <cellStyle name="Migliaia 12 4 3 2" xfId="5391" xr:uid="{A27C16D9-28D6-4ED9-9C72-83910766578E}"/>
    <cellStyle name="Migliaia 12 4 3 3" xfId="6312" xr:uid="{8AF12F85-68DF-4708-9D10-28EE531CD207}"/>
    <cellStyle name="Migliaia 12 4 4" xfId="4959" xr:uid="{CF24BCAC-D468-4E9F-9EB7-0D25C7E7CE11}"/>
    <cellStyle name="Migliaia 12 4 5" xfId="5770" xr:uid="{8B1BC182-422A-46B8-99D6-33CF220C0CC8}"/>
    <cellStyle name="Migliaia 12 5" xfId="557" xr:uid="{AF900B32-D228-492F-BA3E-0415E3469BF9}"/>
    <cellStyle name="Migliaia 12 5 2" xfId="4961" xr:uid="{E8913BDC-1942-4E03-B0AF-3AEA1F5ECD86}"/>
    <cellStyle name="Migliaia 12 5 3" xfId="5772" xr:uid="{BD8A78AB-8CEB-4BE6-86BA-6C056B4CF562}"/>
    <cellStyle name="Migliaia 12 6" xfId="4806" xr:uid="{6D163B0A-8E04-4C5A-BCC5-4480FE2BDBFF}"/>
    <cellStyle name="Migliaia 12 7" xfId="5765" xr:uid="{DC5903AD-5C71-4B6B-A558-826C7AB9EAE8}"/>
    <cellStyle name="Migliaia 13" xfId="558" xr:uid="{6998F5AA-B2FC-4E5B-96E6-3FB7353472B8}"/>
    <cellStyle name="Migliaia 13 2" xfId="559" xr:uid="{C4545028-4D20-4B68-BEC3-5DEC47C4EFD4}"/>
    <cellStyle name="Migliaia 13 2 2" xfId="2361" xr:uid="{761059B3-0F42-4C5D-AA85-1D3CB724315E}"/>
    <cellStyle name="Migliaia 13 2 2 2" xfId="5393" xr:uid="{65F4FBF4-BD80-4403-ABF7-EA4237F63E20}"/>
    <cellStyle name="Migliaia 13 2 2 3" xfId="6314" xr:uid="{13112C4E-94A3-422C-8398-CC5E1AA6B8E9}"/>
    <cellStyle name="Migliaia 13 2 3" xfId="4874" xr:uid="{38136099-D35E-41DC-AA89-EF1EF9E66965}"/>
    <cellStyle name="Migliaia 13 2 4" xfId="5774" xr:uid="{965638EF-D433-4F41-A57D-3CEBE0A4C3E1}"/>
    <cellStyle name="Migliaia 13 3" xfId="560" xr:uid="{F98D30B2-FDA8-4EAC-B498-138DDACE79B4}"/>
    <cellStyle name="Migliaia 13 3 2" xfId="561" xr:uid="{2DF6BA8C-8602-441A-86EB-45B2B4C3664E}"/>
    <cellStyle name="Migliaia 13 3 2 2" xfId="4963" xr:uid="{4D67DA14-74EF-443A-B693-5CB849E75049}"/>
    <cellStyle name="Migliaia 13 3 2 3" xfId="5776" xr:uid="{BA78F00B-C181-4F66-A1DE-12A9E5480AC1}"/>
    <cellStyle name="Migliaia 13 3 3" xfId="562" xr:uid="{C0D2603A-B5B0-43B1-9117-4D4F2A1CF530}"/>
    <cellStyle name="Migliaia 13 3 3 2" xfId="2363" xr:uid="{6D958BBA-69BE-44DC-A2DD-37D6444621B9}"/>
    <cellStyle name="Migliaia 13 3 3 2 2" xfId="5395" xr:uid="{BDF234C9-3DE2-4C20-9345-118B5A51FEBB}"/>
    <cellStyle name="Migliaia 13 3 3 2 3" xfId="6316" xr:uid="{31DFE2FF-07AC-467B-8E64-1740D213E6D4}"/>
    <cellStyle name="Migliaia 13 3 3 3" xfId="4964" xr:uid="{1FBC2247-CEBE-4A1C-AC82-971FB7802DB7}"/>
    <cellStyle name="Migliaia 13 3 3 4" xfId="5777" xr:uid="{4FF9943B-823E-42CC-81B2-0CCE272D5396}"/>
    <cellStyle name="Migliaia 13 3 4" xfId="2362" xr:uid="{67D782FE-1F73-465C-9F5B-0F6864F4834C}"/>
    <cellStyle name="Migliaia 13 3 4 2" xfId="5394" xr:uid="{483899CA-511E-4B34-91ED-FCD12BDD6F99}"/>
    <cellStyle name="Migliaia 13 3 4 3" xfId="6315" xr:uid="{8C095A99-541D-4404-AA33-D57BEDF9537A}"/>
    <cellStyle name="Migliaia 13 3 5" xfId="4962" xr:uid="{9F513550-7848-4943-96F4-13F2B1EAFAA7}"/>
    <cellStyle name="Migliaia 13 3 6" xfId="5775" xr:uid="{15DF81AE-1C98-4401-8DC2-AE8B3C1A30C6}"/>
    <cellStyle name="Migliaia 13 4" xfId="563" xr:uid="{059E24D4-6EB0-4C09-824D-EADD64C847BD}"/>
    <cellStyle name="Migliaia 13 4 2" xfId="564" xr:uid="{E0031AF5-5DFC-4C37-AEE4-E4DED56DBB40}"/>
    <cellStyle name="Migliaia 13 4 2 2" xfId="2365" xr:uid="{C4213BC9-A95B-4193-8724-4A8DE84DB8BB}"/>
    <cellStyle name="Migliaia 13 4 2 2 2" xfId="5397" xr:uid="{18D99770-040C-4D53-BAC1-540D03012FAC}"/>
    <cellStyle name="Migliaia 13 4 2 2 3" xfId="6318" xr:uid="{C4D317B5-3847-45FA-BEDA-01396AAA8DD2}"/>
    <cellStyle name="Migliaia 13 4 2 3" xfId="4966" xr:uid="{376B390E-A31D-4677-871E-5A0A46184B39}"/>
    <cellStyle name="Migliaia 13 4 2 4" xfId="5779" xr:uid="{0EFE4F4E-44E3-466F-9E22-87E0D5124401}"/>
    <cellStyle name="Migliaia 13 4 3" xfId="2364" xr:uid="{49CB0A43-2881-4DE5-A31C-C3E62D380105}"/>
    <cellStyle name="Migliaia 13 4 3 2" xfId="5396" xr:uid="{A4198525-9C93-425F-AAF0-870404BE0160}"/>
    <cellStyle name="Migliaia 13 4 3 3" xfId="6317" xr:uid="{D487C76A-B116-4749-B11D-B3E5AA9892BF}"/>
    <cellStyle name="Migliaia 13 4 4" xfId="4965" xr:uid="{21F81BB9-3578-45BC-B2A1-D50E6AB3EA92}"/>
    <cellStyle name="Migliaia 13 4 5" xfId="5778" xr:uid="{B28497E8-AA9F-4FF0-8164-C87821BF5D0A}"/>
    <cellStyle name="Migliaia 13 5" xfId="565" xr:uid="{5AF35A98-432D-4066-A77E-A8F831DBA24E}"/>
    <cellStyle name="Migliaia 13 5 2" xfId="4967" xr:uid="{6335357B-27BD-4A74-915F-8E084B3C8122}"/>
    <cellStyle name="Migliaia 13 5 3" xfId="5780" xr:uid="{8223A131-7CC3-41CB-8774-B4DEAFD2B0B3}"/>
    <cellStyle name="Migliaia 13 6" xfId="4807" xr:uid="{CCB26E5A-B9DC-49F0-B4E6-0CFA57C32A3D}"/>
    <cellStyle name="Migliaia 13 7" xfId="5773" xr:uid="{142004D9-AFA8-4F5E-9932-38A25F9FCFC1}"/>
    <cellStyle name="Migliaia 14" xfId="566" xr:uid="{16CBAB0B-670A-44F1-8317-8846C2135DC0}"/>
    <cellStyle name="Migliaia 14 2" xfId="567" xr:uid="{6283C8AF-7996-4C5B-81E5-2D4568642CE9}"/>
    <cellStyle name="Migliaia 14 2 2" xfId="2366" xr:uid="{9672EFFE-9E21-49BB-AC7E-D0213D00B9F5}"/>
    <cellStyle name="Migliaia 14 2 2 2" xfId="5398" xr:uid="{ED8DA844-A3E9-4F29-85A3-B7316A249545}"/>
    <cellStyle name="Migliaia 14 2 2 3" xfId="6319" xr:uid="{5C10645F-DAD3-4014-AB65-8F2E9312BB97}"/>
    <cellStyle name="Migliaia 14 2 3" xfId="4875" xr:uid="{E3ECFA83-5830-4697-814F-6876BD262369}"/>
    <cellStyle name="Migliaia 14 2 4" xfId="5782" xr:uid="{313E8B3F-B3A7-4203-9172-C3BEDAA7811B}"/>
    <cellStyle name="Migliaia 14 3" xfId="568" xr:uid="{FD95A3F1-3D71-4826-81A3-563D8D3648A3}"/>
    <cellStyle name="Migliaia 14 3 2" xfId="569" xr:uid="{34A013FC-C497-4302-B1D7-4FE31B05076C}"/>
    <cellStyle name="Migliaia 14 3 2 2" xfId="4969" xr:uid="{48CEBFC3-7B8D-4899-A40E-19E0897BF015}"/>
    <cellStyle name="Migliaia 14 3 2 3" xfId="5784" xr:uid="{B1FADC96-8BC5-4F4C-B802-DAE1623150FE}"/>
    <cellStyle name="Migliaia 14 3 3" xfId="570" xr:uid="{43D7B55F-3503-4A47-AE77-B5FABDD91B3B}"/>
    <cellStyle name="Migliaia 14 3 3 2" xfId="2368" xr:uid="{24E422AD-9C70-4047-8A75-650128CEAC3C}"/>
    <cellStyle name="Migliaia 14 3 3 2 2" xfId="5400" xr:uid="{24C64988-6AEC-4F4D-B455-F83BF9C24B08}"/>
    <cellStyle name="Migliaia 14 3 3 2 3" xfId="6321" xr:uid="{CEB24254-9B5E-427D-8139-C21F20C929FA}"/>
    <cellStyle name="Migliaia 14 3 3 3" xfId="4970" xr:uid="{78FF2972-0652-46F1-BFE6-A6289CF55865}"/>
    <cellStyle name="Migliaia 14 3 3 4" xfId="5785" xr:uid="{754381FF-7A8D-4DCA-91EC-04BB35703BA7}"/>
    <cellStyle name="Migliaia 14 3 4" xfId="2367" xr:uid="{5265AE42-7BAD-4EAE-BAAC-3DE6E1BEB32A}"/>
    <cellStyle name="Migliaia 14 3 4 2" xfId="5399" xr:uid="{3FBD5EDD-AB7B-48C6-8691-48E1214C4446}"/>
    <cellStyle name="Migliaia 14 3 4 3" xfId="6320" xr:uid="{BC72E996-6B79-475E-9DBF-F041F64582CA}"/>
    <cellStyle name="Migliaia 14 3 5" xfId="4968" xr:uid="{C5EEEC31-4604-4C92-AFF5-2DCFABBD5F4D}"/>
    <cellStyle name="Migliaia 14 3 6" xfId="5783" xr:uid="{2364BCA0-1444-48E5-ABCE-1F966ABBFB72}"/>
    <cellStyle name="Migliaia 14 4" xfId="571" xr:uid="{095B5AEC-3962-4AEA-95BE-19AA81A38B31}"/>
    <cellStyle name="Migliaia 14 4 2" xfId="572" xr:uid="{A3CA0708-583F-4B56-B413-939ED6CFAC82}"/>
    <cellStyle name="Migliaia 14 4 2 2" xfId="2370" xr:uid="{08E62831-044D-4FA8-BFC0-BD5182F3636E}"/>
    <cellStyle name="Migliaia 14 4 2 2 2" xfId="5402" xr:uid="{3D0E999F-F520-4CF9-A9B7-1928A2C0367C}"/>
    <cellStyle name="Migliaia 14 4 2 2 3" xfId="6323" xr:uid="{9E9D6EDF-8256-4383-9793-2865662EC9B5}"/>
    <cellStyle name="Migliaia 14 4 2 3" xfId="4972" xr:uid="{8DDA7A9C-33D7-4A62-85F2-D8AFAB753755}"/>
    <cellStyle name="Migliaia 14 4 2 4" xfId="5787" xr:uid="{5806FBB6-9C6D-4335-9516-A16B78C37D67}"/>
    <cellStyle name="Migliaia 14 4 3" xfId="2369" xr:uid="{0562CD4A-624B-420B-B4E3-7E142C23408A}"/>
    <cellStyle name="Migliaia 14 4 3 2" xfId="5401" xr:uid="{BF6D8DFE-5379-4EF0-BAFB-6686738AE7A4}"/>
    <cellStyle name="Migliaia 14 4 3 3" xfId="6322" xr:uid="{3989BD52-49A9-481F-B3AC-FF8A96FE51F8}"/>
    <cellStyle name="Migliaia 14 4 4" xfId="4971" xr:uid="{CBB67D74-C600-481F-8B46-2DC9A2367108}"/>
    <cellStyle name="Migliaia 14 4 5" xfId="5786" xr:uid="{5D20898E-AD81-44BA-8BC3-6528DA5B7999}"/>
    <cellStyle name="Migliaia 14 5" xfId="573" xr:uid="{E91D1FB7-C76E-4D35-86E3-E23460733229}"/>
    <cellStyle name="Migliaia 14 5 2" xfId="4973" xr:uid="{D727DF87-678F-4581-8C3E-4A1B442D8232}"/>
    <cellStyle name="Migliaia 14 5 3" xfId="5788" xr:uid="{BA868631-C72C-4E0E-8CFA-CB3592931112}"/>
    <cellStyle name="Migliaia 14 6" xfId="4808" xr:uid="{28A73E2C-6252-4706-9A65-2C1D4BB65131}"/>
    <cellStyle name="Migliaia 14 7" xfId="5781" xr:uid="{A398E8CC-71D5-4615-861A-91A38434FF2F}"/>
    <cellStyle name="Migliaia 15" xfId="574" xr:uid="{46FFC32B-5977-4CF3-9B4B-5B5E3F3FA1A2}"/>
    <cellStyle name="Migliaia 15 2" xfId="575" xr:uid="{712248A6-8FEE-4B68-BD5D-A8BD7A64E876}"/>
    <cellStyle name="Migliaia 15 2 2" xfId="2371" xr:uid="{26B1AFA2-8FDF-4EED-94B9-137DFC600BAB}"/>
    <cellStyle name="Migliaia 15 2 2 2" xfId="5403" xr:uid="{897923F9-5F4F-47D9-8AA4-CC8FED7CB7B4}"/>
    <cellStyle name="Migliaia 15 2 2 3" xfId="6324" xr:uid="{58CC965A-5E53-49DE-8990-75DFAE78D425}"/>
    <cellStyle name="Migliaia 15 2 3" xfId="4876" xr:uid="{9A122304-5F53-4221-92BB-DF54F2720629}"/>
    <cellStyle name="Migliaia 15 2 4" xfId="5790" xr:uid="{8D6745CA-050D-4BE1-8757-1BF964B9A19C}"/>
    <cellStyle name="Migliaia 15 3" xfId="576" xr:uid="{C4C9529B-463D-4DB7-8886-DB7657712DBD}"/>
    <cellStyle name="Migliaia 15 3 2" xfId="577" xr:uid="{286E056E-E357-48A2-A727-89269B4F7B71}"/>
    <cellStyle name="Migliaia 15 3 2 2" xfId="4975" xr:uid="{69AD9BFE-C6DF-4D02-9B5F-2067B8358E7C}"/>
    <cellStyle name="Migliaia 15 3 2 3" xfId="5792" xr:uid="{46AA9CD5-1B5C-459F-88A4-2E8084EBF7A1}"/>
    <cellStyle name="Migliaia 15 3 3" xfId="578" xr:uid="{9D42A1ED-369D-4679-A868-03E379D7CA03}"/>
    <cellStyle name="Migliaia 15 3 3 2" xfId="2373" xr:uid="{14B674EE-9642-4128-8D73-4778366244ED}"/>
    <cellStyle name="Migliaia 15 3 3 2 2" xfId="5405" xr:uid="{A3D12EB1-7BEA-491D-A609-4198B49CA232}"/>
    <cellStyle name="Migliaia 15 3 3 2 3" xfId="6326" xr:uid="{1D7092F6-1D72-470C-BB7D-C8E9CA04A191}"/>
    <cellStyle name="Migliaia 15 3 3 3" xfId="4976" xr:uid="{FAE0A4C7-B468-4940-A7EE-155FD9C5E632}"/>
    <cellStyle name="Migliaia 15 3 3 4" xfId="5793" xr:uid="{15940FE9-E68D-493C-8460-B2681F90EA82}"/>
    <cellStyle name="Migliaia 15 3 4" xfId="2372" xr:uid="{65494C45-9F54-4724-A207-D13713CC15FF}"/>
    <cellStyle name="Migliaia 15 3 4 2" xfId="5404" xr:uid="{C48F53B4-DA7D-4E6A-A722-3961A97C9C40}"/>
    <cellStyle name="Migliaia 15 3 4 3" xfId="6325" xr:uid="{3BB21254-073E-41E9-8D11-87D79D0426C6}"/>
    <cellStyle name="Migliaia 15 3 5" xfId="4974" xr:uid="{FF74A465-4E14-4B44-B801-B9B5C208C696}"/>
    <cellStyle name="Migliaia 15 3 6" xfId="5791" xr:uid="{B88742A5-D9ED-47F2-983E-CAF9DC4EA866}"/>
    <cellStyle name="Migliaia 15 4" xfId="579" xr:uid="{19D7404D-872C-419C-B9C6-4A4EB2C3B62C}"/>
    <cellStyle name="Migliaia 15 4 2" xfId="580" xr:uid="{7A4177B0-7668-4A16-AFD6-E1B0E45A7137}"/>
    <cellStyle name="Migliaia 15 4 2 2" xfId="2375" xr:uid="{AD327110-73BC-4C3E-B0F8-4062D57DF932}"/>
    <cellStyle name="Migliaia 15 4 2 2 2" xfId="5407" xr:uid="{E896EFF0-CBD8-4AAE-9FDE-4F1ED9527094}"/>
    <cellStyle name="Migliaia 15 4 2 2 3" xfId="6328" xr:uid="{24AD5893-425F-400B-AC95-481E58D21EED}"/>
    <cellStyle name="Migliaia 15 4 2 3" xfId="4978" xr:uid="{8C1D6D30-035B-496F-AF41-BEBF4347BAEA}"/>
    <cellStyle name="Migliaia 15 4 2 4" xfId="5795" xr:uid="{B46B23BD-0603-49FF-B3E8-71C706D0A660}"/>
    <cellStyle name="Migliaia 15 4 3" xfId="2374" xr:uid="{25BB953F-C28B-4A8D-B6B5-87379A8032DA}"/>
    <cellStyle name="Migliaia 15 4 3 2" xfId="5406" xr:uid="{07B188FF-48E8-403C-8F58-6533FB96CC34}"/>
    <cellStyle name="Migliaia 15 4 3 3" xfId="6327" xr:uid="{1FC2728F-39AC-44AB-8E61-122F72C1420D}"/>
    <cellStyle name="Migliaia 15 4 4" xfId="4977" xr:uid="{B5E264EA-B6E1-4B66-B865-38F124D1D359}"/>
    <cellStyle name="Migliaia 15 4 5" xfId="5794" xr:uid="{FAD36334-9456-4419-9290-EA2781B7E2E6}"/>
    <cellStyle name="Migliaia 15 5" xfId="581" xr:uid="{D1D0F142-75DC-4D0E-A2AD-AC6963BABA72}"/>
    <cellStyle name="Migliaia 15 5 2" xfId="4979" xr:uid="{1A51A7CF-4E74-4DA4-8566-90293FBA3381}"/>
    <cellStyle name="Migliaia 15 5 3" xfId="5796" xr:uid="{CADD63E6-A9A5-44E9-9150-342AD2653BEA}"/>
    <cellStyle name="Migliaia 15 6" xfId="4809" xr:uid="{9F108C71-E60E-46C5-A1C1-E15C2AEAFEB0}"/>
    <cellStyle name="Migliaia 15 7" xfId="5789" xr:uid="{EB2B75B9-8043-4DDA-BC86-D1B1314C8976}"/>
    <cellStyle name="Migliaia 16" xfId="582" xr:uid="{AB14525F-05C2-46A1-9F5E-7C294E78F0D7}"/>
    <cellStyle name="Migliaia 16 2" xfId="583" xr:uid="{71E2FFC7-A18E-490D-B64C-C1F55CAF8A85}"/>
    <cellStyle name="Migliaia 16 2 2" xfId="2376" xr:uid="{F0181634-12AA-46B8-AC87-42342DD96970}"/>
    <cellStyle name="Migliaia 16 2 2 2" xfId="5408" xr:uid="{661E9BFD-0DA7-4ADA-93AB-16A33462D15E}"/>
    <cellStyle name="Migliaia 16 2 2 3" xfId="6329" xr:uid="{43F17239-6A5B-47A5-A983-31E044EBA3A0}"/>
    <cellStyle name="Migliaia 16 2 3" xfId="4877" xr:uid="{C7D5F20D-D0E4-4F88-97A9-B310CF9BF1C2}"/>
    <cellStyle name="Migliaia 16 2 4" xfId="5798" xr:uid="{DD2D7CD9-BA82-48E9-9970-73563D1A2317}"/>
    <cellStyle name="Migliaia 16 3" xfId="584" xr:uid="{4409E5D0-FD31-4D53-878C-F1B1467DA0DD}"/>
    <cellStyle name="Migliaia 16 3 2" xfId="585" xr:uid="{0E11A9A5-6D76-470B-BAD8-AEB80A929AA3}"/>
    <cellStyle name="Migliaia 16 3 2 2" xfId="4981" xr:uid="{65D766C0-3C9A-45EB-8E01-E252325305F8}"/>
    <cellStyle name="Migliaia 16 3 2 3" xfId="5800" xr:uid="{3CDBD014-A29F-4CBD-B852-94ECC01A464A}"/>
    <cellStyle name="Migliaia 16 3 3" xfId="586" xr:uid="{200D41AB-02B9-4274-BBE5-E37A2312D174}"/>
    <cellStyle name="Migliaia 16 3 3 2" xfId="2378" xr:uid="{A61A8AB5-C81B-4B02-95E4-687D5BF10AF4}"/>
    <cellStyle name="Migliaia 16 3 3 2 2" xfId="5410" xr:uid="{8672F0DC-F3E5-4403-91F6-8C8184EDCE9A}"/>
    <cellStyle name="Migliaia 16 3 3 2 3" xfId="6331" xr:uid="{DB8F4CD4-7A5F-48B6-BEC4-2507B871197D}"/>
    <cellStyle name="Migliaia 16 3 3 3" xfId="4982" xr:uid="{BD018EB2-5998-4E58-B65A-80B29F14F289}"/>
    <cellStyle name="Migliaia 16 3 3 4" xfId="5801" xr:uid="{E1B16791-85CC-4DD8-892F-637825815147}"/>
    <cellStyle name="Migliaia 16 3 4" xfId="2377" xr:uid="{821C6300-D44A-427A-AA34-87AA0A13BA7E}"/>
    <cellStyle name="Migliaia 16 3 4 2" xfId="5409" xr:uid="{431099E4-E178-4156-BE8F-570B38302BA5}"/>
    <cellStyle name="Migliaia 16 3 4 3" xfId="6330" xr:uid="{9E0529D7-E7E2-4015-B264-03A454EB44C0}"/>
    <cellStyle name="Migliaia 16 3 5" xfId="4980" xr:uid="{B9C1EA3C-C662-43C3-B491-138008157414}"/>
    <cellStyle name="Migliaia 16 3 6" xfId="5799" xr:uid="{D7C98D1A-0EBB-4802-94A2-FEAF0F995800}"/>
    <cellStyle name="Migliaia 16 4" xfId="587" xr:uid="{5403B425-78A4-41FC-8181-6A8CB167C38D}"/>
    <cellStyle name="Migliaia 16 4 2" xfId="588" xr:uid="{78C7A3A2-92E8-4872-BF00-220685BC212B}"/>
    <cellStyle name="Migliaia 16 4 2 2" xfId="2380" xr:uid="{D3BA5817-D704-4221-BADB-C67B8B7595F0}"/>
    <cellStyle name="Migliaia 16 4 2 2 2" xfId="5412" xr:uid="{F7D7348E-8FFC-4702-AA93-5E93A595599A}"/>
    <cellStyle name="Migliaia 16 4 2 2 3" xfId="6333" xr:uid="{D88B3992-D7E5-4E49-8655-BA2F83311E59}"/>
    <cellStyle name="Migliaia 16 4 2 3" xfId="4984" xr:uid="{9FC01D6E-E848-47A3-8858-C048D5D08A12}"/>
    <cellStyle name="Migliaia 16 4 2 4" xfId="5803" xr:uid="{E228D46B-58EC-4359-BB3D-E0EF3D317F71}"/>
    <cellStyle name="Migliaia 16 4 3" xfId="2379" xr:uid="{55E487A8-4E4E-4373-A2F8-7463F4E34A76}"/>
    <cellStyle name="Migliaia 16 4 3 2" xfId="5411" xr:uid="{02B6F3E3-441A-4415-AFBD-71EFDD52A95E}"/>
    <cellStyle name="Migliaia 16 4 3 3" xfId="6332" xr:uid="{BBE9A9BC-1C84-48E1-9EA9-F60D58B9E6F9}"/>
    <cellStyle name="Migliaia 16 4 4" xfId="4983" xr:uid="{8D4FAE4F-B5FF-4ACE-972F-AA79ED00F7E5}"/>
    <cellStyle name="Migliaia 16 4 5" xfId="5802" xr:uid="{3ED67BA1-7DF5-4CC6-AF95-04C76046AC40}"/>
    <cellStyle name="Migliaia 16 5" xfId="589" xr:uid="{726E2487-9ADD-4A41-8728-8A86E90F2AD5}"/>
    <cellStyle name="Migliaia 16 5 2" xfId="4985" xr:uid="{FAD98BCF-8D99-4E00-A865-04B71F05C5A3}"/>
    <cellStyle name="Migliaia 16 5 3" xfId="5804" xr:uid="{2BE4157A-58C4-45D4-AE42-0FD3D1736B17}"/>
    <cellStyle name="Migliaia 16 6" xfId="4810" xr:uid="{7606B6D0-E60F-40A6-ACA3-518F901341E4}"/>
    <cellStyle name="Migliaia 16 7" xfId="5797" xr:uid="{ECD28758-D516-4152-B46F-6B9B4CCE6E66}"/>
    <cellStyle name="Migliaia 17" xfId="590" xr:uid="{496E7A2B-0B5C-45E5-9340-DD1106757B14}"/>
    <cellStyle name="Migliaia 17 2" xfId="591" xr:uid="{E14CF4FE-ADFE-47F2-BDB1-417CA6A2C504}"/>
    <cellStyle name="Migliaia 17 2 2" xfId="2381" xr:uid="{33032D98-052A-4F0B-95B8-769CA7670B43}"/>
    <cellStyle name="Migliaia 17 2 2 2" xfId="5413" xr:uid="{370F5AA2-BA5D-43AA-A734-691E1047C39D}"/>
    <cellStyle name="Migliaia 17 2 2 3" xfId="6334" xr:uid="{4796A99D-EEFB-49D8-8DAE-99FF9940818E}"/>
    <cellStyle name="Migliaia 17 2 3" xfId="4878" xr:uid="{6DF774C8-6456-4245-A98D-17F34FCC7F89}"/>
    <cellStyle name="Migliaia 17 2 4" xfId="5806" xr:uid="{CD0BA8AB-9EA8-48AB-9B14-0AE026CBAB40}"/>
    <cellStyle name="Migliaia 17 3" xfId="592" xr:uid="{6E5C68E9-040F-4BBA-B642-BEDD2D056D4C}"/>
    <cellStyle name="Migliaia 17 3 2" xfId="593" xr:uid="{2B66D0D7-143D-45CA-AB04-399A6E4B1480}"/>
    <cellStyle name="Migliaia 17 3 2 2" xfId="4987" xr:uid="{AA0B0ED4-098F-48DC-BF88-32AC931173F9}"/>
    <cellStyle name="Migliaia 17 3 2 3" xfId="5808" xr:uid="{24E65A64-8894-43EB-AE13-5FD7BD0D7104}"/>
    <cellStyle name="Migliaia 17 3 3" xfId="594" xr:uid="{92C77083-B5E2-402A-B1ED-FC7AAD93E47F}"/>
    <cellStyle name="Migliaia 17 3 3 2" xfId="2383" xr:uid="{6AC66B28-B3E3-485D-A73C-390F9523C5A5}"/>
    <cellStyle name="Migliaia 17 3 3 2 2" xfId="5415" xr:uid="{67A99900-E5B1-4080-8074-07032032E87C}"/>
    <cellStyle name="Migliaia 17 3 3 2 3" xfId="6336" xr:uid="{D9270CC6-05F5-4B01-85A7-057FF9B61BDC}"/>
    <cellStyle name="Migliaia 17 3 3 3" xfId="4988" xr:uid="{C9E2971A-484A-4916-A2CE-D899FAC1D033}"/>
    <cellStyle name="Migliaia 17 3 3 4" xfId="5809" xr:uid="{FC244BDF-8E1E-425B-86A0-4E725D5DA7BB}"/>
    <cellStyle name="Migliaia 17 3 4" xfId="2382" xr:uid="{D097C064-D107-4FD6-A021-E6FF2C4DA6D8}"/>
    <cellStyle name="Migliaia 17 3 4 2" xfId="5414" xr:uid="{EAFBA846-63A2-4991-BC5C-3541EA92A5B6}"/>
    <cellStyle name="Migliaia 17 3 4 3" xfId="6335" xr:uid="{43C94677-CF2C-4695-A712-382B2F3A58BC}"/>
    <cellStyle name="Migliaia 17 3 5" xfId="4986" xr:uid="{34C2E66C-3802-48CF-B6BF-405E01E159FF}"/>
    <cellStyle name="Migliaia 17 3 6" xfId="5807" xr:uid="{B93DBE66-B0E2-4871-85AC-5A41B801E354}"/>
    <cellStyle name="Migliaia 17 4" xfId="595" xr:uid="{D53F3C94-C909-4109-A1E7-C10CB11C5B0B}"/>
    <cellStyle name="Migliaia 17 4 2" xfId="596" xr:uid="{CF295E2A-EAA4-4213-9055-CD2296907E65}"/>
    <cellStyle name="Migliaia 17 4 2 2" xfId="2385" xr:uid="{BCFD52C2-F15D-401F-BE2D-B4D2B3FDBF66}"/>
    <cellStyle name="Migliaia 17 4 2 2 2" xfId="5417" xr:uid="{92E97ADA-BDC9-4B8D-972C-60E2F2F2A738}"/>
    <cellStyle name="Migliaia 17 4 2 2 3" xfId="6338" xr:uid="{17C0292A-D15D-4F39-94A6-7F003C0F56D9}"/>
    <cellStyle name="Migliaia 17 4 2 3" xfId="4990" xr:uid="{830D498C-9920-44AF-8C31-E975DDE4DAD8}"/>
    <cellStyle name="Migliaia 17 4 2 4" xfId="5811" xr:uid="{983CCB95-7D98-41AD-A057-1EABE4D8BF54}"/>
    <cellStyle name="Migliaia 17 4 3" xfId="2384" xr:uid="{4CAEDB01-6265-45EA-B9A0-DE580382EC5D}"/>
    <cellStyle name="Migliaia 17 4 3 2" xfId="5416" xr:uid="{550C151F-CC4F-4DA6-9D4B-D3D7E5358639}"/>
    <cellStyle name="Migliaia 17 4 3 3" xfId="6337" xr:uid="{B7227148-C6A0-4811-9426-58130501E7BA}"/>
    <cellStyle name="Migliaia 17 4 4" xfId="4989" xr:uid="{93A7856F-8058-4520-892B-C4465579DF72}"/>
    <cellStyle name="Migliaia 17 4 5" xfId="5810" xr:uid="{7FADFDDD-FC20-41D8-AD3F-3655B042A7BF}"/>
    <cellStyle name="Migliaia 17 5" xfId="597" xr:uid="{480437EE-3A61-46B9-8C62-9355ABE3677C}"/>
    <cellStyle name="Migliaia 17 5 2" xfId="4991" xr:uid="{4726A433-AD37-415B-92EC-6C914671E19D}"/>
    <cellStyle name="Migliaia 17 5 3" xfId="5812" xr:uid="{BF3C35FC-548A-4E6B-97BA-51DCB5621ACD}"/>
    <cellStyle name="Migliaia 17 6" xfId="4811" xr:uid="{64FC4520-DB18-4F61-B1E7-E109D4F2C612}"/>
    <cellStyle name="Migliaia 17 7" xfId="5805" xr:uid="{A4C1A8C9-B753-4AA7-AC36-0AB97DA6E778}"/>
    <cellStyle name="Migliaia 18" xfId="598" xr:uid="{4CC32E39-BE6F-45EF-A2C3-4CD97C17F4DE}"/>
    <cellStyle name="Migliaia 18 2" xfId="599" xr:uid="{2BD38ADF-3593-4E76-987B-FA7A7E5A2D53}"/>
    <cellStyle name="Migliaia 18 2 2" xfId="2386" xr:uid="{458AD9BC-69AA-4923-94BA-61E9049D1E81}"/>
    <cellStyle name="Migliaia 18 2 2 2" xfId="5418" xr:uid="{C9FDB706-6EAE-4233-8B00-CE0E6A3A82BA}"/>
    <cellStyle name="Migliaia 18 2 2 3" xfId="6339" xr:uid="{6D2518D1-B04B-47A6-A573-37D70810251A}"/>
    <cellStyle name="Migliaia 18 2 3" xfId="4879" xr:uid="{D48E0449-462A-4703-8535-30CE614E4B6E}"/>
    <cellStyle name="Migliaia 18 2 4" xfId="5814" xr:uid="{C7FF8750-38B8-4D27-9C52-A18B57492CC8}"/>
    <cellStyle name="Migliaia 18 3" xfId="600" xr:uid="{6B12AA14-1F73-43C1-9176-45F02733FAB9}"/>
    <cellStyle name="Migliaia 18 3 2" xfId="601" xr:uid="{AF20CB93-088F-4273-AC73-95B0EF559F43}"/>
    <cellStyle name="Migliaia 18 3 2 2" xfId="4993" xr:uid="{7BE805AF-744E-481B-83F7-7C4EF29A2356}"/>
    <cellStyle name="Migliaia 18 3 2 3" xfId="5816" xr:uid="{22CED214-CBA4-410C-B47A-821BBE4FE9D8}"/>
    <cellStyle name="Migliaia 18 3 3" xfId="602" xr:uid="{6C93A8FC-8DB2-4198-B775-BFDC2234B888}"/>
    <cellStyle name="Migliaia 18 3 3 2" xfId="2388" xr:uid="{7E5C4D7B-4AE0-446D-8F99-A8DAA91C0F99}"/>
    <cellStyle name="Migliaia 18 3 3 2 2" xfId="5420" xr:uid="{214EDE2E-E56B-4AF5-A6B7-443988EEFD6A}"/>
    <cellStyle name="Migliaia 18 3 3 2 3" xfId="6341" xr:uid="{C72246D3-553A-4716-B699-E48C9BAAAA9B}"/>
    <cellStyle name="Migliaia 18 3 3 3" xfId="4994" xr:uid="{1729EF5C-9374-4E77-B6D9-3E83FEA9DAD1}"/>
    <cellStyle name="Migliaia 18 3 3 4" xfId="5817" xr:uid="{2004BADB-482A-4802-978E-6BB111D86AB3}"/>
    <cellStyle name="Migliaia 18 3 4" xfId="2387" xr:uid="{C9A69212-8F50-4720-B4F0-C8F472A1161C}"/>
    <cellStyle name="Migliaia 18 3 4 2" xfId="5419" xr:uid="{11E0C9E7-1CC9-4F6A-9681-E2A73A5C6652}"/>
    <cellStyle name="Migliaia 18 3 4 3" xfId="6340" xr:uid="{0B4F66B1-A9A3-45B8-A89C-05F6E9BF18D9}"/>
    <cellStyle name="Migliaia 18 3 5" xfId="4992" xr:uid="{D01232C0-A523-49D3-8478-6F2315F82A46}"/>
    <cellStyle name="Migliaia 18 3 6" xfId="5815" xr:uid="{166A7DC7-893F-44CD-9767-F462EFBBB08C}"/>
    <cellStyle name="Migliaia 18 4" xfId="603" xr:uid="{9272839C-B989-49D0-9341-D1C52A7C6D23}"/>
    <cellStyle name="Migliaia 18 4 2" xfId="604" xr:uid="{DEB4E26F-6641-493C-A441-F4696776C6F6}"/>
    <cellStyle name="Migliaia 18 4 2 2" xfId="2390" xr:uid="{CEAD0581-D218-4FD3-AC4A-1B8E257F89EF}"/>
    <cellStyle name="Migliaia 18 4 2 2 2" xfId="5422" xr:uid="{A3FA35A5-7429-4657-A911-4EBD2CB12C1F}"/>
    <cellStyle name="Migliaia 18 4 2 2 3" xfId="6343" xr:uid="{3F996977-7CE4-42B1-9B43-C1B52900A215}"/>
    <cellStyle name="Migliaia 18 4 2 3" xfId="4996" xr:uid="{205C3DB8-FAE8-4693-A5B2-4905D4FE4721}"/>
    <cellStyle name="Migliaia 18 4 2 4" xfId="5819" xr:uid="{3AB740E9-F156-4324-B43C-484A8C3D3AEC}"/>
    <cellStyle name="Migliaia 18 4 3" xfId="2389" xr:uid="{692175BD-0EA3-4BD6-B08D-BF93DDAB280D}"/>
    <cellStyle name="Migliaia 18 4 3 2" xfId="5421" xr:uid="{EAB2F4FD-A54D-4497-A96E-BBB675757030}"/>
    <cellStyle name="Migliaia 18 4 3 3" xfId="6342" xr:uid="{E6A5F1BF-D9A9-4936-B03B-B5243A631C6C}"/>
    <cellStyle name="Migliaia 18 4 4" xfId="4995" xr:uid="{57FB34C6-5C63-4A01-AECE-4AFDCBDC8DE6}"/>
    <cellStyle name="Migliaia 18 4 5" xfId="5818" xr:uid="{9DEE4BC9-1661-4AC0-A5D3-AD74050077B1}"/>
    <cellStyle name="Migliaia 18 5" xfId="605" xr:uid="{48EDDA25-14AA-4AFF-A020-66666AF5B745}"/>
    <cellStyle name="Migliaia 18 5 2" xfId="4997" xr:uid="{A16E23F7-6DA6-4AA2-BB27-9F8D05A541D0}"/>
    <cellStyle name="Migliaia 18 5 3" xfId="5820" xr:uid="{7300947E-20BB-4FA8-8FED-7C489873BB94}"/>
    <cellStyle name="Migliaia 18 6" xfId="4812" xr:uid="{539B6EC8-172E-4E57-A0D9-B767FEAA889F}"/>
    <cellStyle name="Migliaia 18 7" xfId="5813" xr:uid="{FDE9369B-4471-4CBB-9300-7DB514B5F4AC}"/>
    <cellStyle name="Migliaia 19" xfId="606" xr:uid="{25D46A79-EEF9-49B7-A254-F3F6F677A035}"/>
    <cellStyle name="Migliaia 19 2" xfId="607" xr:uid="{57545DD9-63F7-412D-B803-F6B33523F806}"/>
    <cellStyle name="Migliaia 19 2 2" xfId="2391" xr:uid="{711D704F-D6F9-4BBD-B8ED-B633EB90FAED}"/>
    <cellStyle name="Migliaia 19 2 2 2" xfId="5423" xr:uid="{1029376C-715F-4E5F-A89A-CE411644D348}"/>
    <cellStyle name="Migliaia 19 2 2 3" xfId="6344" xr:uid="{C96FCA39-CD7F-4BE1-B248-22C0E496EC6F}"/>
    <cellStyle name="Migliaia 19 2 3" xfId="4880" xr:uid="{A6750862-1EB9-482F-BA65-A7EE381554F2}"/>
    <cellStyle name="Migliaia 19 2 4" xfId="5822" xr:uid="{3B82575B-5EB2-4A9B-BAD7-F813E4A8D1A2}"/>
    <cellStyle name="Migliaia 19 3" xfId="608" xr:uid="{5A87AF5F-561B-416D-A4FF-F47C82C68A28}"/>
    <cellStyle name="Migliaia 19 3 2" xfId="609" xr:uid="{4B5515B0-4481-470F-B733-2555F7BFB549}"/>
    <cellStyle name="Migliaia 19 3 2 2" xfId="4999" xr:uid="{0D2D013E-8A75-4FFE-A861-C1BACCF9A752}"/>
    <cellStyle name="Migliaia 19 3 2 3" xfId="5824" xr:uid="{0DBC1285-9DD3-4DC9-8BE2-4EED6689953D}"/>
    <cellStyle name="Migliaia 19 3 3" xfId="610" xr:uid="{B20D1AC7-AC06-45A2-B0C5-D4FE8DCB9005}"/>
    <cellStyle name="Migliaia 19 3 3 2" xfId="2393" xr:uid="{78658C76-04A4-4F12-BB84-98638444218C}"/>
    <cellStyle name="Migliaia 19 3 3 2 2" xfId="5425" xr:uid="{877A0261-CF7F-4EFA-BE12-9986E21845FB}"/>
    <cellStyle name="Migliaia 19 3 3 2 3" xfId="6346" xr:uid="{F030959A-03C6-47E9-BD5F-33180E603645}"/>
    <cellStyle name="Migliaia 19 3 3 3" xfId="5000" xr:uid="{02F20C89-6DF7-421C-85C5-F6DD1E65989E}"/>
    <cellStyle name="Migliaia 19 3 3 4" xfId="5825" xr:uid="{B1671FE6-6F9F-4719-856B-78EC3E5227A2}"/>
    <cellStyle name="Migliaia 19 3 4" xfId="2392" xr:uid="{885AD5BE-6155-4480-9724-605E9B527994}"/>
    <cellStyle name="Migliaia 19 3 4 2" xfId="5424" xr:uid="{2FF610A4-A018-4367-878A-52C2D3023382}"/>
    <cellStyle name="Migliaia 19 3 4 3" xfId="6345" xr:uid="{91A493C2-6DB0-4EA1-B0BD-FB7E99958208}"/>
    <cellStyle name="Migliaia 19 3 5" xfId="4998" xr:uid="{4CEA09B3-036E-4C0A-B99A-7BDDC40468A7}"/>
    <cellStyle name="Migliaia 19 3 6" xfId="5823" xr:uid="{55DEEC76-8C85-4D59-B14A-2735CA703FB1}"/>
    <cellStyle name="Migliaia 19 4" xfId="611" xr:uid="{527B893A-4ED4-4B83-AC6F-4485D3539DE8}"/>
    <cellStyle name="Migliaia 19 4 2" xfId="612" xr:uid="{71F948C6-DD34-4323-A43E-AA58D0AC50E9}"/>
    <cellStyle name="Migliaia 19 4 2 2" xfId="2395" xr:uid="{9288958D-4C49-48B9-9922-19280D60CA69}"/>
    <cellStyle name="Migliaia 19 4 2 2 2" xfId="5427" xr:uid="{AD010EC0-72DE-43A1-98E1-F0605EA235D9}"/>
    <cellStyle name="Migliaia 19 4 2 2 3" xfId="6348" xr:uid="{15E425EA-DCF6-4E43-9C4C-3C8531C67AFF}"/>
    <cellStyle name="Migliaia 19 4 2 3" xfId="5002" xr:uid="{75F55DDB-76EE-4220-9A3E-81C82A393D6A}"/>
    <cellStyle name="Migliaia 19 4 2 4" xfId="5827" xr:uid="{4E00D4ED-72D6-4AA7-9B3F-5A4D447E4A90}"/>
    <cellStyle name="Migliaia 19 4 3" xfId="2394" xr:uid="{FF967610-6EF0-478F-AAC0-503E9D3482C0}"/>
    <cellStyle name="Migliaia 19 4 3 2" xfId="5426" xr:uid="{0F5B6E28-EC4E-474B-9DC3-E363DFED68DC}"/>
    <cellStyle name="Migliaia 19 4 3 3" xfId="6347" xr:uid="{00AB39AC-83BA-4D30-AC7F-F0D32E70F2EA}"/>
    <cellStyle name="Migliaia 19 4 4" xfId="5001" xr:uid="{94703B21-DC75-4AF3-856B-45DA0A164171}"/>
    <cellStyle name="Migliaia 19 4 5" xfId="5826" xr:uid="{67EDD079-1D47-4811-9CA7-1BE490A1626C}"/>
    <cellStyle name="Migliaia 19 5" xfId="613" xr:uid="{F9EBC53E-7DAF-4D5D-957B-033861BAD5E7}"/>
    <cellStyle name="Migliaia 19 5 2" xfId="5003" xr:uid="{C0973954-778C-46A0-A6DA-F59FF8BA5FEE}"/>
    <cellStyle name="Migliaia 19 5 3" xfId="5828" xr:uid="{F2D9027C-F55A-44C0-9A6F-2E805D0556D0}"/>
    <cellStyle name="Migliaia 19 6" xfId="4813" xr:uid="{3774F02F-78F6-4209-B1BD-FE01538072CC}"/>
    <cellStyle name="Migliaia 19 7" xfId="5821" xr:uid="{F3E70234-D7F3-4C4B-979D-DBCC77F0F7FE}"/>
    <cellStyle name="Migliaia 2" xfId="614" xr:uid="{4D642AF2-6908-4D9B-90F3-DE542F5FDBA8}"/>
    <cellStyle name="Migliaia 2 2" xfId="615" xr:uid="{F7316C23-1A35-4B0A-8DE6-D84C8396B9BC}"/>
    <cellStyle name="Migliaia 2 2 2" xfId="2102" xr:uid="{B5B8496B-F0D4-4541-9D46-C406803D6970}"/>
    <cellStyle name="Migliaia 2 2 2 2" xfId="5373" xr:uid="{45DF019E-7512-48C2-BEB7-423663E7395E}"/>
    <cellStyle name="Migliaia 2 2 2 3" xfId="6294" xr:uid="{668C57E4-BB69-4ECD-9926-7FD83A376908}"/>
    <cellStyle name="Migliaia 2 2 3" xfId="4815" xr:uid="{3C4BE8F2-6F54-4DB4-8774-18DBED301097}"/>
    <cellStyle name="Migliaia 2 2 4" xfId="5830" xr:uid="{696E60D3-F102-46D3-BF26-47C268858214}"/>
    <cellStyle name="Migliaia 2 3" xfId="616" xr:uid="{F9BD205B-15AE-4495-896C-C07D00D1FB98}"/>
    <cellStyle name="Migliaia 2 3 2" xfId="2103" xr:uid="{6955D4E9-1145-4807-BE17-899F923D825B}"/>
    <cellStyle name="Migliaia 2 3 2 2" xfId="5374" xr:uid="{3BC64383-9388-40FE-B38F-E772575B348E}"/>
    <cellStyle name="Migliaia 2 3 2 3" xfId="6295" xr:uid="{AC51F17E-2FAA-4D80-94DA-69E1EFCA483F}"/>
    <cellStyle name="Migliaia 2 3 3" xfId="4816" xr:uid="{4EA3147B-1461-4F48-938D-87CC72C72BEA}"/>
    <cellStyle name="Migliaia 2 3 4" xfId="5831" xr:uid="{249F32E2-B5FC-4573-9AE8-2CD4579D9A61}"/>
    <cellStyle name="Migliaia 2 4" xfId="617" xr:uid="{A734AE29-5723-4CDD-BB66-B1B30173997A}"/>
    <cellStyle name="Migliaia 2 4 2" xfId="618" xr:uid="{404295DB-94BB-4CA1-9D78-F1528D85D2C3}"/>
    <cellStyle name="Migliaia 2 4 2 2" xfId="5005" xr:uid="{A3C41B9B-814F-4375-B3AD-5E3C344EDBE0}"/>
    <cellStyle name="Migliaia 2 4 2 3" xfId="5833" xr:uid="{E23D7421-4814-4FEA-9B6C-4BCFAE5F9325}"/>
    <cellStyle name="Migliaia 2 4 3" xfId="619" xr:uid="{ED9C165F-7757-4A92-9CBD-C9777F100C3A}"/>
    <cellStyle name="Migliaia 2 4 3 2" xfId="2397" xr:uid="{DEC55D86-F3D9-4FC6-9683-B66F93A4488F}"/>
    <cellStyle name="Migliaia 2 4 3 2 2" xfId="5429" xr:uid="{8ACAA2DD-6A85-4A54-80AC-5607736CA5C1}"/>
    <cellStyle name="Migliaia 2 4 3 2 3" xfId="6350" xr:uid="{F762889B-03BE-4338-B9C1-EA3FF8962B1C}"/>
    <cellStyle name="Migliaia 2 4 3 3" xfId="5006" xr:uid="{FC6618C4-D225-4741-B904-E5C3072410C1}"/>
    <cellStyle name="Migliaia 2 4 3 4" xfId="5834" xr:uid="{2B7BB056-1154-4582-8870-988E23860CC1}"/>
    <cellStyle name="Migliaia 2 4 4" xfId="2396" xr:uid="{DBCA7B63-1858-4F36-B033-F229FE08B8B6}"/>
    <cellStyle name="Migliaia 2 4 4 2" xfId="5428" xr:uid="{138CA7A7-1779-4754-B645-8D8583C79DED}"/>
    <cellStyle name="Migliaia 2 4 4 3" xfId="6349" xr:uid="{17E23F1E-C4A3-43C9-9222-96E7011418C4}"/>
    <cellStyle name="Migliaia 2 4 5" xfId="5004" xr:uid="{0ACFF67C-6EDC-40CF-918A-9FFF17A9A0C7}"/>
    <cellStyle name="Migliaia 2 4 6" xfId="5832" xr:uid="{47316237-16D5-4BB9-8F63-623B06C3C60F}"/>
    <cellStyle name="Migliaia 2 5" xfId="620" xr:uid="{36A59D0D-750D-4CFC-A5FE-B2F31783FBD9}"/>
    <cellStyle name="Migliaia 2 5 2" xfId="621" xr:uid="{7F47866F-DBB1-414A-9725-9C3814096AE5}"/>
    <cellStyle name="Migliaia 2 5 2 2" xfId="2399" xr:uid="{72A4EED7-7994-424A-AB11-678360B455FF}"/>
    <cellStyle name="Migliaia 2 5 2 2 2" xfId="5431" xr:uid="{F51A6EC2-0335-4697-A6B9-6A1A2EAF1829}"/>
    <cellStyle name="Migliaia 2 5 2 2 3" xfId="6352" xr:uid="{220CBC5C-8B28-47D0-8753-EC9179AF4E3E}"/>
    <cellStyle name="Migliaia 2 5 2 3" xfId="5008" xr:uid="{9D775BFA-B0E3-4620-8148-A5E78A1D20FE}"/>
    <cellStyle name="Migliaia 2 5 2 4" xfId="5836" xr:uid="{99B94EC6-B942-4415-9274-8A147206FA46}"/>
    <cellStyle name="Migliaia 2 5 3" xfId="2398" xr:uid="{BB2D7715-3BC0-4FF1-BA06-6E1F5F62F894}"/>
    <cellStyle name="Migliaia 2 5 3 2" xfId="5430" xr:uid="{C7ECE7C3-941C-4EFC-9704-61056951D542}"/>
    <cellStyle name="Migliaia 2 5 3 3" xfId="6351" xr:uid="{620BB19D-1261-48D8-AEFD-14064344C696}"/>
    <cellStyle name="Migliaia 2 5 4" xfId="5007" xr:uid="{092902AD-4043-4EB4-B5A8-C29C22AEC53D}"/>
    <cellStyle name="Migliaia 2 5 5" xfId="5835" xr:uid="{D0551493-6AD6-4F84-A9D3-B15C5E39A805}"/>
    <cellStyle name="Migliaia 2 6" xfId="622" xr:uid="{745F9A56-7E06-467B-B662-A55AEA173EA4}"/>
    <cellStyle name="Migliaia 2 6 2" xfId="5009" xr:uid="{330333CC-441D-47CF-8A22-BF0539094CDA}"/>
    <cellStyle name="Migliaia 2 6 3" xfId="5837" xr:uid="{5C279E61-D630-4EE0-9347-40F3F0B3FC5C}"/>
    <cellStyle name="Migliaia 2 7" xfId="4814" xr:uid="{CDF0D770-D751-43FC-A131-193FA66A00E1}"/>
    <cellStyle name="Migliaia 2 8" xfId="5829" xr:uid="{E3593B74-5E9E-4D08-9CCE-C877A853F013}"/>
    <cellStyle name="Migliaia 2_Domestico_reg&amp;naz" xfId="623" xr:uid="{E42A815E-081D-42DD-B877-37DD787E3E01}"/>
    <cellStyle name="Migliaia 20" xfId="624" xr:uid="{19D5E494-7E9B-4EC7-87B7-F04C044E368D}"/>
    <cellStyle name="Migliaia 20 2" xfId="625" xr:uid="{41037F07-4D12-4D0C-A743-96BC80E2C239}"/>
    <cellStyle name="Migliaia 20 2 2" xfId="2400" xr:uid="{EBAAF41F-981E-4236-85F6-1BDAAE78EFD8}"/>
    <cellStyle name="Migliaia 20 2 2 2" xfId="5432" xr:uid="{16778DD7-76D2-480E-ADF3-559E517FB9ED}"/>
    <cellStyle name="Migliaia 20 2 2 3" xfId="6353" xr:uid="{CDAC8287-AFE5-471A-BCF7-E04CEA288C26}"/>
    <cellStyle name="Migliaia 20 2 3" xfId="4881" xr:uid="{5D2F3806-5CFD-4DD7-81B9-A34D6DB948C2}"/>
    <cellStyle name="Migliaia 20 2 4" xfId="5839" xr:uid="{B77594FB-67C4-4512-AC54-18DB649F58B6}"/>
    <cellStyle name="Migliaia 20 3" xfId="626" xr:uid="{55DB368C-5AD5-44B7-8237-BE2DABD9F013}"/>
    <cellStyle name="Migliaia 20 3 2" xfId="627" xr:uid="{F1640A26-2D51-40F2-B621-87CC7CC8BE8E}"/>
    <cellStyle name="Migliaia 20 3 2 2" xfId="5011" xr:uid="{78886AB0-789A-4402-8B4D-E29202D24A0C}"/>
    <cellStyle name="Migliaia 20 3 2 3" xfId="5841" xr:uid="{E140C4E2-B516-4D72-AF9D-D6FD3C3E9A44}"/>
    <cellStyle name="Migliaia 20 3 3" xfId="628" xr:uid="{2554383C-D0C4-45FA-99CC-672AA5E6F5E4}"/>
    <cellStyle name="Migliaia 20 3 3 2" xfId="2402" xr:uid="{184A6257-E40B-491E-A54E-CF722A19C410}"/>
    <cellStyle name="Migliaia 20 3 3 2 2" xfId="5434" xr:uid="{D3EBEC7F-A5F9-4AF0-BD56-2A138BF7A7FA}"/>
    <cellStyle name="Migliaia 20 3 3 2 3" xfId="6355" xr:uid="{B83EA363-3FDC-4467-9ADC-9F3C31F48BCE}"/>
    <cellStyle name="Migliaia 20 3 3 3" xfId="5012" xr:uid="{0745ABEE-0F66-43AC-8864-A81B162F1D74}"/>
    <cellStyle name="Migliaia 20 3 3 4" xfId="5842" xr:uid="{4A6B969E-8586-4E04-A5A3-F2B472B06965}"/>
    <cellStyle name="Migliaia 20 3 4" xfId="2401" xr:uid="{FD3610AA-5A52-43DD-A245-3454EC578609}"/>
    <cellStyle name="Migliaia 20 3 4 2" xfId="5433" xr:uid="{3486D199-4C4F-4C1D-B42A-A30038346F8F}"/>
    <cellStyle name="Migliaia 20 3 4 3" xfId="6354" xr:uid="{BF8EC07E-F4A7-44BA-A096-148976A5ACB4}"/>
    <cellStyle name="Migliaia 20 3 5" xfId="5010" xr:uid="{CE13CCCB-BEC3-462F-BB0B-EA7F1730A58B}"/>
    <cellStyle name="Migliaia 20 3 6" xfId="5840" xr:uid="{A2AA68EC-EAE1-4099-8000-2D3CDAC4DF94}"/>
    <cellStyle name="Migliaia 20 4" xfId="629" xr:uid="{4A5E02DE-21FF-4218-8362-F42F0085706F}"/>
    <cellStyle name="Migliaia 20 4 2" xfId="630" xr:uid="{E8683AB4-9449-4F55-B12A-5DABB5F508B8}"/>
    <cellStyle name="Migliaia 20 4 2 2" xfId="2404" xr:uid="{A8C55DD6-91BB-48F4-9659-5E57F0DBC59A}"/>
    <cellStyle name="Migliaia 20 4 2 2 2" xfId="5436" xr:uid="{FA11A268-EE29-4F9F-862A-C66B27F3091D}"/>
    <cellStyle name="Migliaia 20 4 2 2 3" xfId="6357" xr:uid="{8A025598-E0E4-4671-BE53-3344B190A83C}"/>
    <cellStyle name="Migliaia 20 4 2 3" xfId="5014" xr:uid="{90307B21-0362-47D9-BCCD-2691144E4AB0}"/>
    <cellStyle name="Migliaia 20 4 2 4" xfId="5844" xr:uid="{012030AF-EAC2-4F83-9B5F-E63261EB3463}"/>
    <cellStyle name="Migliaia 20 4 3" xfId="2403" xr:uid="{481C3727-9AF2-433F-8996-886E053D79CD}"/>
    <cellStyle name="Migliaia 20 4 3 2" xfId="5435" xr:uid="{823C9A62-471F-4561-817D-E027636467EA}"/>
    <cellStyle name="Migliaia 20 4 3 3" xfId="6356" xr:uid="{4698A52B-3F2D-4B44-B06B-4A6BCF18D8EF}"/>
    <cellStyle name="Migliaia 20 4 4" xfId="5013" xr:uid="{D98A7931-76C4-42AE-BE14-9C7BF7E22686}"/>
    <cellStyle name="Migliaia 20 4 5" xfId="5843" xr:uid="{153AEA10-535B-4F53-BAF7-A670C870D6C2}"/>
    <cellStyle name="Migliaia 20 5" xfId="631" xr:uid="{BE317D81-9D31-4E52-89AE-D4611EBAD980}"/>
    <cellStyle name="Migliaia 20 5 2" xfId="5015" xr:uid="{DB541F90-5711-4860-AB25-9219C0A6C97E}"/>
    <cellStyle name="Migliaia 20 5 3" xfId="5845" xr:uid="{70AD37FF-DB4C-4BC3-A3E9-87B8438909CD}"/>
    <cellStyle name="Migliaia 20 6" xfId="4817" xr:uid="{BFD4C3FE-B0DE-4A16-A5FB-20B29D214B27}"/>
    <cellStyle name="Migliaia 20 7" xfId="5838" xr:uid="{554101E9-C6FB-449C-9211-1380B9AA0C80}"/>
    <cellStyle name="Migliaia 21" xfId="632" xr:uid="{6EC37919-F055-4055-8143-9583D3968BAD}"/>
    <cellStyle name="Migliaia 21 2" xfId="633" xr:uid="{E6CA84D2-BE33-4BA1-BD4E-595DB2C73B80}"/>
    <cellStyle name="Migliaia 21 2 2" xfId="2405" xr:uid="{E3B86C4F-2606-45FA-981B-8AFE7F3502E2}"/>
    <cellStyle name="Migliaia 21 2 2 2" xfId="5437" xr:uid="{8A8A8973-327C-407F-956E-53D55327948F}"/>
    <cellStyle name="Migliaia 21 2 2 3" xfId="6358" xr:uid="{45B40424-7FAA-42C8-9AAC-54C2E965932F}"/>
    <cellStyle name="Migliaia 21 2 3" xfId="4882" xr:uid="{DF93BB3E-F9D4-4DC6-9C29-A1DE7264C622}"/>
    <cellStyle name="Migliaia 21 2 4" xfId="5847" xr:uid="{33F14424-D99C-482C-A33B-5420B22554EB}"/>
    <cellStyle name="Migliaia 21 3" xfId="634" xr:uid="{3EC4D101-8381-4508-9F39-27C124C8FC82}"/>
    <cellStyle name="Migliaia 21 3 2" xfId="635" xr:uid="{9EFC1B51-F46D-41F7-BBE8-EABF2CB148E4}"/>
    <cellStyle name="Migliaia 21 3 2 2" xfId="5017" xr:uid="{853878D6-A9F3-43F5-9FF3-2FEFA7E25BF6}"/>
    <cellStyle name="Migliaia 21 3 2 3" xfId="5849" xr:uid="{2E8D8F9C-30D8-4EB7-B480-97A8AE6B548B}"/>
    <cellStyle name="Migliaia 21 3 3" xfId="636" xr:uid="{F47ED258-072A-47B7-ACC4-17EB736E8522}"/>
    <cellStyle name="Migliaia 21 3 3 2" xfId="2407" xr:uid="{28EF251E-9238-4E66-BF2D-94A7B489BFDA}"/>
    <cellStyle name="Migliaia 21 3 3 2 2" xfId="5439" xr:uid="{B6312381-E446-47CA-A542-A5FF77F76832}"/>
    <cellStyle name="Migliaia 21 3 3 2 3" xfId="6360" xr:uid="{450CC72D-8910-4063-8DFD-A5045C37695C}"/>
    <cellStyle name="Migliaia 21 3 3 3" xfId="5018" xr:uid="{A1C62D5E-7966-4DDE-B212-0750EEDFD2C3}"/>
    <cellStyle name="Migliaia 21 3 3 4" xfId="5850" xr:uid="{5BC5B669-D9F0-4B27-9F7C-EBA250FA75A1}"/>
    <cellStyle name="Migliaia 21 3 4" xfId="2406" xr:uid="{3CD553D7-8A71-45BD-B19C-1FB6124BB696}"/>
    <cellStyle name="Migliaia 21 3 4 2" xfId="5438" xr:uid="{B7F29C5B-B57C-4D16-B749-ED6F2AE1ED0E}"/>
    <cellStyle name="Migliaia 21 3 4 3" xfId="6359" xr:uid="{F877A99A-F3EE-4A09-8E6D-21AA1E7843AD}"/>
    <cellStyle name="Migliaia 21 3 5" xfId="5016" xr:uid="{CB463B18-F114-4FBC-9FA4-A992F235F8D5}"/>
    <cellStyle name="Migliaia 21 3 6" xfId="5848" xr:uid="{21541FB4-3B2C-4449-947D-6EBBDC149266}"/>
    <cellStyle name="Migliaia 21 4" xfId="637" xr:uid="{DC8FAC1E-09B0-4CFB-84CE-1A85B5A5675A}"/>
    <cellStyle name="Migliaia 21 4 2" xfId="638" xr:uid="{2A9302BA-7DAE-4E3D-A847-48D081D7723D}"/>
    <cellStyle name="Migliaia 21 4 2 2" xfId="2409" xr:uid="{BA91547F-DAD2-451D-A735-7F907BBAE601}"/>
    <cellStyle name="Migliaia 21 4 2 2 2" xfId="5441" xr:uid="{6D38E68A-D4CC-4EF3-BFA9-EDA1102D3D6F}"/>
    <cellStyle name="Migliaia 21 4 2 2 3" xfId="6362" xr:uid="{EE950853-BB66-4CA3-ABBC-1DDF244DACB5}"/>
    <cellStyle name="Migliaia 21 4 2 3" xfId="5020" xr:uid="{EEAB30CC-257C-4DB0-A116-15AC743BE98C}"/>
    <cellStyle name="Migliaia 21 4 2 4" xfId="5852" xr:uid="{9FA1F1A1-9930-41CB-8DE3-7AEA013B702E}"/>
    <cellStyle name="Migliaia 21 4 3" xfId="2408" xr:uid="{136A2BFB-7D8B-43FB-85F3-185D96EF2D12}"/>
    <cellStyle name="Migliaia 21 4 3 2" xfId="5440" xr:uid="{644111E9-42C3-40A6-B2FA-80D4B121DF33}"/>
    <cellStyle name="Migliaia 21 4 3 3" xfId="6361" xr:uid="{1316182C-02B8-4811-B952-21183B42A73C}"/>
    <cellStyle name="Migliaia 21 4 4" xfId="5019" xr:uid="{3DBD4769-B2AF-4914-B65C-0170B899ABAF}"/>
    <cellStyle name="Migliaia 21 4 5" xfId="5851" xr:uid="{77CCF520-D017-41FD-981E-CEAE2A08AC84}"/>
    <cellStyle name="Migliaia 21 5" xfId="639" xr:uid="{7CC7382A-2420-48F4-A9EF-036BCEBCD879}"/>
    <cellStyle name="Migliaia 21 5 2" xfId="5021" xr:uid="{3740E7A9-7130-48C2-B9A6-8E5359233568}"/>
    <cellStyle name="Migliaia 21 5 3" xfId="5853" xr:uid="{4950AFA2-9983-4DDB-811D-447F33CD748C}"/>
    <cellStyle name="Migliaia 21 6" xfId="4818" xr:uid="{54954BAB-7F75-498A-8D6B-BE81997AF9FF}"/>
    <cellStyle name="Migliaia 21 7" xfId="5846" xr:uid="{1283C9B5-D8F2-4F6C-807F-43B02840233F}"/>
    <cellStyle name="Migliaia 22" xfId="640" xr:uid="{78067A65-1B7F-4F0B-81C1-79FF7AC24323}"/>
    <cellStyle name="Migliaia 22 2" xfId="641" xr:uid="{61224B0B-16D4-45A6-AEC7-F122C1D6CBCB}"/>
    <cellStyle name="Migliaia 22 2 2" xfId="2410" xr:uid="{DB5D73D2-6AB6-4DDE-A675-E00456DB178E}"/>
    <cellStyle name="Migliaia 22 2 2 2" xfId="5442" xr:uid="{1E0ED5C3-502C-42B7-867B-D332EB1FB98C}"/>
    <cellStyle name="Migliaia 22 2 2 3" xfId="6363" xr:uid="{C31F20A5-2AC0-4272-AB05-5A7F94B10B2A}"/>
    <cellStyle name="Migliaia 22 2 3" xfId="4883" xr:uid="{484FB8EF-06A8-48B5-8667-7638D34D7A29}"/>
    <cellStyle name="Migliaia 22 2 4" xfId="5855" xr:uid="{FA1903E2-C381-4550-8597-CF71CD08FA86}"/>
    <cellStyle name="Migliaia 22 3" xfId="642" xr:uid="{55160B3A-4653-4C85-B294-BA918D07C2C6}"/>
    <cellStyle name="Migliaia 22 3 2" xfId="643" xr:uid="{655DCECD-1DB0-4FB7-8ECD-662449784474}"/>
    <cellStyle name="Migliaia 22 3 2 2" xfId="5023" xr:uid="{A05E4018-EC3C-450D-8C6C-AF6DF801E7F0}"/>
    <cellStyle name="Migliaia 22 3 2 3" xfId="5857" xr:uid="{617A20C6-279E-44A9-A744-0F8A1DCFD09B}"/>
    <cellStyle name="Migliaia 22 3 3" xfId="644" xr:uid="{9B3D8C44-299C-4650-B13D-A8D49DD9CF92}"/>
    <cellStyle name="Migliaia 22 3 3 2" xfId="2412" xr:uid="{0A4CD10C-2F2C-459C-B595-D5841524BAA9}"/>
    <cellStyle name="Migliaia 22 3 3 2 2" xfId="5444" xr:uid="{25426F6D-475D-4A23-A584-264264675232}"/>
    <cellStyle name="Migliaia 22 3 3 2 3" xfId="6365" xr:uid="{88DE3503-9509-4A59-B412-2BF523CEB092}"/>
    <cellStyle name="Migliaia 22 3 3 3" xfId="5024" xr:uid="{474BCFB4-5A39-46D9-B3EF-5D30B69CA4AD}"/>
    <cellStyle name="Migliaia 22 3 3 4" xfId="5858" xr:uid="{4EE61707-F186-4523-B5D5-200265530611}"/>
    <cellStyle name="Migliaia 22 3 4" xfId="2411" xr:uid="{D513B547-86F2-46A8-9BEF-F3DC004203C6}"/>
    <cellStyle name="Migliaia 22 3 4 2" xfId="5443" xr:uid="{96C58D4F-8E09-4B51-99DE-269A9AF73A7A}"/>
    <cellStyle name="Migliaia 22 3 4 3" xfId="6364" xr:uid="{0F73BEF0-E741-40F7-97E5-2BE614A12359}"/>
    <cellStyle name="Migliaia 22 3 5" xfId="5022" xr:uid="{F9ED1E28-E245-4496-B2EA-ABD116935D2C}"/>
    <cellStyle name="Migliaia 22 3 6" xfId="5856" xr:uid="{DE1E8E05-3E83-4AB4-A640-6483EAE9C329}"/>
    <cellStyle name="Migliaia 22 4" xfId="645" xr:uid="{C6395490-BB69-4686-AC22-613F3893A4F9}"/>
    <cellStyle name="Migliaia 22 4 2" xfId="646" xr:uid="{3C432573-842C-40EE-970D-670CBC7AA3A6}"/>
    <cellStyle name="Migliaia 22 4 2 2" xfId="2414" xr:uid="{AAB45149-E5DA-47E1-A5C0-370FAA69B96E}"/>
    <cellStyle name="Migliaia 22 4 2 2 2" xfId="5446" xr:uid="{D84BCA3B-80BB-4030-8468-6A0048D85A28}"/>
    <cellStyle name="Migliaia 22 4 2 2 3" xfId="6367" xr:uid="{A59C0BDC-3222-40BF-A369-06C2B2F996C3}"/>
    <cellStyle name="Migliaia 22 4 2 3" xfId="5026" xr:uid="{92614391-4F66-4A71-B142-136BF38E71D7}"/>
    <cellStyle name="Migliaia 22 4 2 4" xfId="5860" xr:uid="{7EAEF38C-53DF-4888-8F5F-153AD56FE896}"/>
    <cellStyle name="Migliaia 22 4 3" xfId="2413" xr:uid="{4C33A591-4811-410B-B090-18809DDE47D0}"/>
    <cellStyle name="Migliaia 22 4 3 2" xfId="5445" xr:uid="{78D19BB6-6DE0-44F4-9C2F-194B254F1328}"/>
    <cellStyle name="Migliaia 22 4 3 3" xfId="6366" xr:uid="{38B17893-9BF6-499F-8612-562B7017FAE8}"/>
    <cellStyle name="Migliaia 22 4 4" xfId="5025" xr:uid="{4C7C07C9-61C9-415C-B9D8-6E2AC34DE90C}"/>
    <cellStyle name="Migliaia 22 4 5" xfId="5859" xr:uid="{2CA27A12-91A9-471F-84DA-645394454969}"/>
    <cellStyle name="Migliaia 22 5" xfId="647" xr:uid="{DA9A2ADA-8BFF-4E7D-A490-4263C660E76A}"/>
    <cellStyle name="Migliaia 22 5 2" xfId="5027" xr:uid="{DF40AC35-CF05-4F14-B89B-3F2E7D2F66AD}"/>
    <cellStyle name="Migliaia 22 5 3" xfId="5861" xr:uid="{7E020F61-3557-4E32-A305-9FDECFE96C8A}"/>
    <cellStyle name="Migliaia 22 6" xfId="4819" xr:uid="{ACCFCBE1-A179-43D3-A19C-A7331D632CFF}"/>
    <cellStyle name="Migliaia 22 7" xfId="5854" xr:uid="{6FD96D3E-C526-4512-A942-515BD4425C4F}"/>
    <cellStyle name="Migliaia 23" xfId="648" xr:uid="{0D708A9C-64E6-48A8-91E4-09D9FC6B16FC}"/>
    <cellStyle name="Migliaia 23 2" xfId="649" xr:uid="{7BF14420-278F-4BD4-BC70-061927405AAC}"/>
    <cellStyle name="Migliaia 23 2 2" xfId="2415" xr:uid="{76DE476C-A396-4138-8855-5E99B1FD3FC1}"/>
    <cellStyle name="Migliaia 23 2 2 2" xfId="5447" xr:uid="{460AE883-5B8A-4D49-9DCD-334D25676A20}"/>
    <cellStyle name="Migliaia 23 2 2 3" xfId="6368" xr:uid="{EE1D4933-FF3E-49D4-84C2-2C0D4FBE88C0}"/>
    <cellStyle name="Migliaia 23 2 3" xfId="4884" xr:uid="{2E523AE0-A053-4E67-91ED-6972A02DDAAE}"/>
    <cellStyle name="Migliaia 23 2 4" xfId="5863" xr:uid="{F7BC31C6-DDAB-4517-90BC-DF97105BB8CC}"/>
    <cellStyle name="Migliaia 23 3" xfId="650" xr:uid="{0C2A22B7-54E7-4075-A28C-F5C9901CC02B}"/>
    <cellStyle name="Migliaia 23 3 2" xfId="651" xr:uid="{0CB58E1F-771A-4DF2-AAE5-BEB53A1DFDD5}"/>
    <cellStyle name="Migliaia 23 3 2 2" xfId="5029" xr:uid="{CA5B5227-0925-4CB9-B4B3-6EE29E157609}"/>
    <cellStyle name="Migliaia 23 3 2 3" xfId="5865" xr:uid="{6A77079B-7D18-4DF5-811F-37AC6693E38A}"/>
    <cellStyle name="Migliaia 23 3 3" xfId="652" xr:uid="{946517DF-00BA-487E-A173-8CBB36696BB0}"/>
    <cellStyle name="Migliaia 23 3 3 2" xfId="2417" xr:uid="{6835D668-297A-4F76-8E95-C5DA29520844}"/>
    <cellStyle name="Migliaia 23 3 3 2 2" xfId="5449" xr:uid="{CA4A1FB4-AD24-445A-B075-A64B9A7CDB13}"/>
    <cellStyle name="Migliaia 23 3 3 2 3" xfId="6370" xr:uid="{312AC452-1D83-4D9F-8CE0-9599C9F1FFFA}"/>
    <cellStyle name="Migliaia 23 3 3 3" xfId="5030" xr:uid="{E92ACA5F-25B4-4C3F-A0AF-C6EB3F9D899D}"/>
    <cellStyle name="Migliaia 23 3 3 4" xfId="5866" xr:uid="{B40F5AB3-B74B-4408-BFC7-35E9DD18B9FA}"/>
    <cellStyle name="Migliaia 23 3 4" xfId="2416" xr:uid="{711A474F-2A03-4490-87A2-7911F002EFC9}"/>
    <cellStyle name="Migliaia 23 3 4 2" xfId="5448" xr:uid="{09231D70-9253-499A-B905-218F16D9F994}"/>
    <cellStyle name="Migliaia 23 3 4 3" xfId="6369" xr:uid="{BDB1FCE5-50DE-4D84-ACE1-5F68E0EB5C8C}"/>
    <cellStyle name="Migliaia 23 3 5" xfId="5028" xr:uid="{EFC008F5-BCA6-47CF-9E42-EEE17FE1CF32}"/>
    <cellStyle name="Migliaia 23 3 6" xfId="5864" xr:uid="{9C82E588-1ED6-4BD3-8F2C-7126FBA63ED2}"/>
    <cellStyle name="Migliaia 23 4" xfId="653" xr:uid="{BD20168B-754C-4193-A9B1-8B54E5F7A382}"/>
    <cellStyle name="Migliaia 23 4 2" xfId="654" xr:uid="{668133D7-A703-450C-9BD2-058F09582BBB}"/>
    <cellStyle name="Migliaia 23 4 2 2" xfId="2419" xr:uid="{062F2922-CE8C-4028-BC2B-D1856C521AAB}"/>
    <cellStyle name="Migliaia 23 4 2 2 2" xfId="5451" xr:uid="{B71F9DE6-48DE-49EE-B56C-B7794341B325}"/>
    <cellStyle name="Migliaia 23 4 2 2 3" xfId="6372" xr:uid="{5CCE7A67-FFB9-4EEC-B8D1-96A5464B5BB8}"/>
    <cellStyle name="Migliaia 23 4 2 3" xfId="5032" xr:uid="{1132E5B0-64B2-46EA-BAE3-188F37FDC677}"/>
    <cellStyle name="Migliaia 23 4 2 4" xfId="5868" xr:uid="{194D6E81-A1C3-4783-8473-282F6159AA73}"/>
    <cellStyle name="Migliaia 23 4 3" xfId="2418" xr:uid="{23BD92C5-8EF6-423C-BCCA-AD9F3D799974}"/>
    <cellStyle name="Migliaia 23 4 3 2" xfId="5450" xr:uid="{8C4A22C5-D3C0-480A-9924-7604F25F0964}"/>
    <cellStyle name="Migliaia 23 4 3 3" xfId="6371" xr:uid="{6D0F0409-DF8E-4EF8-844D-CC382756EDEF}"/>
    <cellStyle name="Migliaia 23 4 4" xfId="5031" xr:uid="{F84E830E-584C-4C62-9122-66DEE61A98BB}"/>
    <cellStyle name="Migliaia 23 4 5" xfId="5867" xr:uid="{87BC47BC-C2C4-4631-8921-5A8A230DCAE4}"/>
    <cellStyle name="Migliaia 23 5" xfId="655" xr:uid="{B3A1BE77-DD0A-4CF3-943A-6912C5673AB1}"/>
    <cellStyle name="Migliaia 23 5 2" xfId="5033" xr:uid="{95D98FBC-94D2-45F9-A3D7-0D947EDF544E}"/>
    <cellStyle name="Migliaia 23 5 3" xfId="5869" xr:uid="{F54E8105-25ED-4D1F-A155-F544E7A5BCD4}"/>
    <cellStyle name="Migliaia 23 6" xfId="4820" xr:uid="{0BBE2552-359E-4AB4-A868-BE76FEE1C26B}"/>
    <cellStyle name="Migliaia 23 7" xfId="5862" xr:uid="{7D71E6E3-725B-43AC-A5A1-360B14E2027B}"/>
    <cellStyle name="Migliaia 24" xfId="656" xr:uid="{0DCB176C-DC93-49B2-9191-A74028233B1C}"/>
    <cellStyle name="Migliaia 24 2" xfId="657" xr:uid="{9CCD594A-6382-4081-99F4-AAC572706C98}"/>
    <cellStyle name="Migliaia 24 2 2" xfId="2420" xr:uid="{FECFF29A-EC79-413E-A386-395DAFA22987}"/>
    <cellStyle name="Migliaia 24 2 2 2" xfId="5452" xr:uid="{A4B4A340-46D9-4713-98D1-D21847A4EF01}"/>
    <cellStyle name="Migliaia 24 2 2 3" xfId="6373" xr:uid="{CE64D962-98CA-4977-9701-0763EAFBA0EA}"/>
    <cellStyle name="Migliaia 24 2 3" xfId="4885" xr:uid="{CEBADC76-EDE6-4FB1-80CE-2E11865AEF5F}"/>
    <cellStyle name="Migliaia 24 2 4" xfId="5871" xr:uid="{5B24E34B-AA02-46D2-B273-779A59B9B4F6}"/>
    <cellStyle name="Migliaia 24 3" xfId="658" xr:uid="{BBF94C57-2D68-4998-AE0F-AC2C44B94DC6}"/>
    <cellStyle name="Migliaia 24 3 2" xfId="659" xr:uid="{FF9D1A29-F9ED-4C55-A227-6E249E4EC46A}"/>
    <cellStyle name="Migliaia 24 3 2 2" xfId="5035" xr:uid="{DFC298AD-AB58-4F2D-9060-457B5BFA382B}"/>
    <cellStyle name="Migliaia 24 3 2 3" xfId="5873" xr:uid="{FE95D3C3-A53E-48AC-8E94-5A281ECB4E4D}"/>
    <cellStyle name="Migliaia 24 3 3" xfId="660" xr:uid="{DB6AF9BD-0308-4E77-B6C3-074409E7E131}"/>
    <cellStyle name="Migliaia 24 3 3 2" xfId="2422" xr:uid="{FAC76E0D-E96F-4511-9875-17CEAC5D5E33}"/>
    <cellStyle name="Migliaia 24 3 3 2 2" xfId="5454" xr:uid="{D2F85DCA-64E4-45DF-BB53-4A7123D6A138}"/>
    <cellStyle name="Migliaia 24 3 3 2 3" xfId="6375" xr:uid="{D882426B-7A21-463E-9FAC-C3BE200D895A}"/>
    <cellStyle name="Migliaia 24 3 3 3" xfId="5036" xr:uid="{EEA9915D-17CD-43A3-881A-5DF38B31C2CF}"/>
    <cellStyle name="Migliaia 24 3 3 4" xfId="5874" xr:uid="{76AE2929-0967-474C-B64D-E266BC69C8AE}"/>
    <cellStyle name="Migliaia 24 3 4" xfId="2421" xr:uid="{28174C51-2479-4DF6-8570-D80C25130A6D}"/>
    <cellStyle name="Migliaia 24 3 4 2" xfId="5453" xr:uid="{F476A3F8-8D1D-4D90-A359-B6FC472BD769}"/>
    <cellStyle name="Migliaia 24 3 4 3" xfId="6374" xr:uid="{DFF3DD4B-FE8A-4A3C-AAEA-DAAFB88E4939}"/>
    <cellStyle name="Migliaia 24 3 5" xfId="5034" xr:uid="{00029920-C481-42A2-BEDF-BE5D39CF48BF}"/>
    <cellStyle name="Migliaia 24 3 6" xfId="5872" xr:uid="{C9AD8D07-DC50-4C23-AAF4-1487D8082581}"/>
    <cellStyle name="Migliaia 24 4" xfId="661" xr:uid="{515666CA-DB81-43F8-B426-EF11AC19CB72}"/>
    <cellStyle name="Migliaia 24 4 2" xfId="662" xr:uid="{E7DDED93-D048-4546-85D2-5C7563441FA2}"/>
    <cellStyle name="Migliaia 24 4 2 2" xfId="2424" xr:uid="{76ED7350-2FFC-4113-B2D9-F03456D23615}"/>
    <cellStyle name="Migliaia 24 4 2 2 2" xfId="5456" xr:uid="{EB968FDB-9F24-46C3-9F5B-FECF3F4F3590}"/>
    <cellStyle name="Migliaia 24 4 2 2 3" xfId="6377" xr:uid="{299ED026-D16A-480B-9C69-29ADDC73C53A}"/>
    <cellStyle name="Migliaia 24 4 2 3" xfId="5038" xr:uid="{A94F7E2D-17C7-4575-A624-1E733795AB38}"/>
    <cellStyle name="Migliaia 24 4 2 4" xfId="5876" xr:uid="{B9DCC550-CB11-4F44-BF2C-72EE2A6A8B0D}"/>
    <cellStyle name="Migliaia 24 4 3" xfId="2423" xr:uid="{E440EA73-664E-4FB5-82AD-CE9FB12BAC4B}"/>
    <cellStyle name="Migliaia 24 4 3 2" xfId="5455" xr:uid="{2D7F5AC2-06C2-425F-AFD3-A94C8B6E5055}"/>
    <cellStyle name="Migliaia 24 4 3 3" xfId="6376" xr:uid="{34F49176-9E9D-46E8-B6D5-27F810A36EB6}"/>
    <cellStyle name="Migliaia 24 4 4" xfId="5037" xr:uid="{B56AB039-1A52-452A-8F18-8EC41EFCD036}"/>
    <cellStyle name="Migliaia 24 4 5" xfId="5875" xr:uid="{9738E456-3500-4BCB-BE85-D52765E6C3CA}"/>
    <cellStyle name="Migliaia 24 5" xfId="663" xr:uid="{6AB6F762-100E-41A1-996D-F3DF94CD010B}"/>
    <cellStyle name="Migliaia 24 5 2" xfId="5039" xr:uid="{3DAF5E2C-A736-4921-BC3A-5BAB7A7C0A47}"/>
    <cellStyle name="Migliaia 24 5 3" xfId="5877" xr:uid="{844973D9-8815-484A-AB78-34BD8592AA1E}"/>
    <cellStyle name="Migliaia 24 6" xfId="4821" xr:uid="{786287FF-88E7-4454-8583-603EB678FAC2}"/>
    <cellStyle name="Migliaia 24 7" xfId="5870" xr:uid="{FD0D6549-91C3-4049-857F-49BD4B369D2A}"/>
    <cellStyle name="Migliaia 25" xfId="664" xr:uid="{E4A650E9-0754-4E8F-A699-A98DB86E221F}"/>
    <cellStyle name="Migliaia 25 2" xfId="665" xr:uid="{66D3D1F2-B0B8-4490-9390-98F629BC95C5}"/>
    <cellStyle name="Migliaia 25 2 2" xfId="2425" xr:uid="{B73C6AAC-B941-4086-B84A-27B5DE4CB642}"/>
    <cellStyle name="Migliaia 25 2 2 2" xfId="5457" xr:uid="{3E6924D4-A900-49D0-802B-50D90B5A3BBB}"/>
    <cellStyle name="Migliaia 25 2 2 3" xfId="6378" xr:uid="{5763FF71-102C-42AB-95AD-18E106E4B9CE}"/>
    <cellStyle name="Migliaia 25 2 3" xfId="4886" xr:uid="{571E5A21-E3DE-4325-9CBD-592E3EEFC5AC}"/>
    <cellStyle name="Migliaia 25 2 4" xfId="5879" xr:uid="{271525F3-11FD-43CF-8264-41BA8FDDF504}"/>
    <cellStyle name="Migliaia 25 3" xfId="666" xr:uid="{E4B8DBE5-C1B4-4438-A61A-644F6FF43C1E}"/>
    <cellStyle name="Migliaia 25 3 2" xfId="667" xr:uid="{CACC83B5-9E0F-4CE7-A1DF-F83551164943}"/>
    <cellStyle name="Migliaia 25 3 2 2" xfId="5041" xr:uid="{20C267C5-D8DA-44D3-B01B-F4DFBA05D72C}"/>
    <cellStyle name="Migliaia 25 3 2 3" xfId="5881" xr:uid="{D04756FE-E3DA-4D8C-A875-24462AAF3B06}"/>
    <cellStyle name="Migliaia 25 3 3" xfId="668" xr:uid="{D9A46AFF-7FB0-4ADD-A590-8958C6108C22}"/>
    <cellStyle name="Migliaia 25 3 3 2" xfId="2427" xr:uid="{EDBD7021-46B8-4EA8-AA84-F085C27861B1}"/>
    <cellStyle name="Migliaia 25 3 3 2 2" xfId="5459" xr:uid="{387A9020-2E8E-47A1-8792-EDB100DDB364}"/>
    <cellStyle name="Migliaia 25 3 3 2 3" xfId="6380" xr:uid="{12B08F5F-FEA3-4D5A-A135-3AE6A9056616}"/>
    <cellStyle name="Migliaia 25 3 3 3" xfId="5042" xr:uid="{C9678388-4D74-4C65-8B91-AE86F4C2B051}"/>
    <cellStyle name="Migliaia 25 3 3 4" xfId="5882" xr:uid="{88C8B7ED-ECDB-498A-93DA-D2E5D0337A1A}"/>
    <cellStyle name="Migliaia 25 3 4" xfId="2426" xr:uid="{9F4EAA6F-4398-413A-AFEA-0B16EB727BDC}"/>
    <cellStyle name="Migliaia 25 3 4 2" xfId="5458" xr:uid="{1381AC71-BBD6-44BA-BEA0-821C03906444}"/>
    <cellStyle name="Migliaia 25 3 4 3" xfId="6379" xr:uid="{E942289F-A60A-4CDE-A4BF-7F28A95E5B2E}"/>
    <cellStyle name="Migliaia 25 3 5" xfId="5040" xr:uid="{F89CD86E-D40C-4D0E-A89A-C599F5FFF100}"/>
    <cellStyle name="Migliaia 25 3 6" xfId="5880" xr:uid="{35378C69-96D3-4E30-891C-0A33441F8FE4}"/>
    <cellStyle name="Migliaia 25 4" xfId="669" xr:uid="{D580199E-8B26-429A-ACE0-06E592531B12}"/>
    <cellStyle name="Migliaia 25 4 2" xfId="670" xr:uid="{825789A8-0B6E-4A80-8976-9C70E649ABD0}"/>
    <cellStyle name="Migliaia 25 4 2 2" xfId="2429" xr:uid="{EDF2B2B4-07D1-4645-BA32-A9A983D0397A}"/>
    <cellStyle name="Migliaia 25 4 2 2 2" xfId="5461" xr:uid="{8DF02630-853B-4871-8E2C-9A0CBAA40A31}"/>
    <cellStyle name="Migliaia 25 4 2 2 3" xfId="6382" xr:uid="{EF23955D-24F2-465B-B910-34786E6A4252}"/>
    <cellStyle name="Migliaia 25 4 2 3" xfId="5044" xr:uid="{08D78EB2-B3D5-4FC3-A990-D583BC8A256A}"/>
    <cellStyle name="Migliaia 25 4 2 4" xfId="5884" xr:uid="{017C7C2D-339D-4555-803E-08C061792C3E}"/>
    <cellStyle name="Migliaia 25 4 3" xfId="2428" xr:uid="{12010752-F44E-40B1-BF51-52F811371005}"/>
    <cellStyle name="Migliaia 25 4 3 2" xfId="5460" xr:uid="{4F509DD4-25D6-4FD4-B057-78E57780438E}"/>
    <cellStyle name="Migliaia 25 4 3 3" xfId="6381" xr:uid="{0CB920E2-E7F0-43F9-B209-8310178DA031}"/>
    <cellStyle name="Migliaia 25 4 4" xfId="5043" xr:uid="{7E57AF55-8294-4838-947F-2373568AD12C}"/>
    <cellStyle name="Migliaia 25 4 5" xfId="5883" xr:uid="{A23C9FD7-522F-400D-B539-0A66C16077CF}"/>
    <cellStyle name="Migliaia 25 5" xfId="671" xr:uid="{92FA97F7-E319-426A-8E2F-5D7A1E4C9ADB}"/>
    <cellStyle name="Migliaia 25 5 2" xfId="5045" xr:uid="{AD6D08F7-0BD4-4F73-A6EB-06741C226595}"/>
    <cellStyle name="Migliaia 25 5 3" xfId="5885" xr:uid="{FEC1D2B8-F6A5-4767-B48C-24AAB9178A7A}"/>
    <cellStyle name="Migliaia 25 6" xfId="4822" xr:uid="{D6AC2172-36AD-430B-8573-EAEAAC734E9F}"/>
    <cellStyle name="Migliaia 25 7" xfId="5878" xr:uid="{B2762656-F081-48A8-9B39-64673D5EA000}"/>
    <cellStyle name="Migliaia 26" xfId="672" xr:uid="{8F796A1C-0E21-4D9D-B514-A83DB2850BBF}"/>
    <cellStyle name="Migliaia 26 2" xfId="673" xr:uid="{066D5F77-16C0-4004-B0C8-35F199D8174E}"/>
    <cellStyle name="Migliaia 26 2 2" xfId="2430" xr:uid="{B8D08948-30E1-4E66-8F5D-120A84F2FCAA}"/>
    <cellStyle name="Migliaia 26 2 2 2" xfId="5462" xr:uid="{83FD4961-87A6-4A7E-8A62-BB232D98FFD2}"/>
    <cellStyle name="Migliaia 26 2 2 3" xfId="6383" xr:uid="{C862D4BB-F46A-4016-9DB6-EB91D12496B6}"/>
    <cellStyle name="Migliaia 26 2 3" xfId="4887" xr:uid="{21355962-28F7-4C35-884C-BDBD483DD723}"/>
    <cellStyle name="Migliaia 26 2 4" xfId="5887" xr:uid="{359D67F6-E3AC-4973-9E83-40E971C55199}"/>
    <cellStyle name="Migliaia 26 3" xfId="674" xr:uid="{5C419865-9B15-4BA6-B402-DBDAA891DCF4}"/>
    <cellStyle name="Migliaia 26 3 2" xfId="675" xr:uid="{B6D051C9-C83E-4E0F-9414-03361FDBEA13}"/>
    <cellStyle name="Migliaia 26 3 2 2" xfId="5047" xr:uid="{C562726E-A1C5-4386-8E41-A6401A08AF80}"/>
    <cellStyle name="Migliaia 26 3 2 3" xfId="5889" xr:uid="{A0601447-717B-47DE-AC69-855F55C8FEC2}"/>
    <cellStyle name="Migliaia 26 3 3" xfId="676" xr:uid="{0BAE82D7-7C89-42E2-83E5-3162B6FCA329}"/>
    <cellStyle name="Migliaia 26 3 3 2" xfId="2432" xr:uid="{E7CEBCF9-ED7B-42FC-B06C-C7184FB4D312}"/>
    <cellStyle name="Migliaia 26 3 3 2 2" xfId="5464" xr:uid="{76EB5411-9538-4897-B3ED-DFD9245DEF03}"/>
    <cellStyle name="Migliaia 26 3 3 2 3" xfId="6385" xr:uid="{B3A7AD4D-95B6-48EF-8E84-0124B6D23B77}"/>
    <cellStyle name="Migliaia 26 3 3 3" xfId="5048" xr:uid="{A49D27BB-1BF6-422A-9C28-BE456CBA5056}"/>
    <cellStyle name="Migliaia 26 3 3 4" xfId="5890" xr:uid="{F10CD403-1CED-4266-805B-3906A8A11FD8}"/>
    <cellStyle name="Migliaia 26 3 4" xfId="2431" xr:uid="{38D50B97-18E8-48B6-A0D9-F4EC39236DB2}"/>
    <cellStyle name="Migliaia 26 3 4 2" xfId="5463" xr:uid="{E38C9E79-9198-418D-99EA-29883272FCAC}"/>
    <cellStyle name="Migliaia 26 3 4 3" xfId="6384" xr:uid="{E6873DD0-4263-42E6-A291-6387FC00E1BF}"/>
    <cellStyle name="Migliaia 26 3 5" xfId="5046" xr:uid="{49665D1E-1297-4CAE-B9C9-471D0945812F}"/>
    <cellStyle name="Migliaia 26 3 6" xfId="5888" xr:uid="{74747708-6AFA-4124-8A91-CAA1247C05EF}"/>
    <cellStyle name="Migliaia 26 4" xfId="677" xr:uid="{85553C33-82B9-437F-AB49-DFFF40678333}"/>
    <cellStyle name="Migliaia 26 4 2" xfId="678" xr:uid="{84C84F05-1907-496A-9A51-F2C3BBAF8260}"/>
    <cellStyle name="Migliaia 26 4 2 2" xfId="2434" xr:uid="{AAB37E1A-85F6-41FC-8FE0-5B6A01C5C473}"/>
    <cellStyle name="Migliaia 26 4 2 2 2" xfId="5466" xr:uid="{93BE85B8-CE50-4A85-B84D-6AC3D8664188}"/>
    <cellStyle name="Migliaia 26 4 2 2 3" xfId="6387" xr:uid="{FFC35F24-8840-48C9-A6B1-88A306547642}"/>
    <cellStyle name="Migliaia 26 4 2 3" xfId="5050" xr:uid="{088DFD6F-625D-4FD8-9B8F-0A5E1C531A18}"/>
    <cellStyle name="Migliaia 26 4 2 4" xfId="5892" xr:uid="{65529F9E-475D-413B-A447-E76FE7920A86}"/>
    <cellStyle name="Migliaia 26 4 3" xfId="2433" xr:uid="{781FF4DB-B03B-4342-85C6-41EB38AF9142}"/>
    <cellStyle name="Migliaia 26 4 3 2" xfId="5465" xr:uid="{A6339F3D-5058-42CF-9537-4D8FC79CE245}"/>
    <cellStyle name="Migliaia 26 4 3 3" xfId="6386" xr:uid="{37F91D5C-A51E-43FC-B249-97D7BBCF5907}"/>
    <cellStyle name="Migliaia 26 4 4" xfId="5049" xr:uid="{90C7A2F6-0391-4830-B844-E269B6606925}"/>
    <cellStyle name="Migliaia 26 4 5" xfId="5891" xr:uid="{7D6559C9-6A46-4BCB-9C7E-A1739BED0552}"/>
    <cellStyle name="Migliaia 26 5" xfId="679" xr:uid="{87C1ED56-5169-46CA-804F-C11EC936B838}"/>
    <cellStyle name="Migliaia 26 5 2" xfId="5051" xr:uid="{843FF8B2-951A-44F1-A2DD-0624C03EBE8B}"/>
    <cellStyle name="Migliaia 26 5 3" xfId="5893" xr:uid="{39EE35AB-B3E3-4C3D-A71F-21AAD5F51112}"/>
    <cellStyle name="Migliaia 26 6" xfId="4823" xr:uid="{DE0C7074-A5BC-4700-81B5-F75538D8D4E1}"/>
    <cellStyle name="Migliaia 26 7" xfId="5886" xr:uid="{C96E224E-6E36-4415-8DEA-5CBFCD5E0AF7}"/>
    <cellStyle name="Migliaia 27" xfId="680" xr:uid="{7332CA40-C4A1-414D-BE2A-90403B41F41E}"/>
    <cellStyle name="Migliaia 27 2" xfId="681" xr:uid="{00B12876-D27B-4B8B-9C47-5040556710F0}"/>
    <cellStyle name="Migliaia 27 2 2" xfId="2435" xr:uid="{217303DF-3838-4734-B43E-77061C088225}"/>
    <cellStyle name="Migliaia 27 2 2 2" xfId="5467" xr:uid="{D4A541A6-EC20-4465-8B46-7BFEBC81362C}"/>
    <cellStyle name="Migliaia 27 2 2 3" xfId="6388" xr:uid="{4198CA23-14EF-4A3E-8D96-0240A9BCF391}"/>
    <cellStyle name="Migliaia 27 2 3" xfId="4888" xr:uid="{B5F368DA-0317-4080-9A98-5DD9965B4E5D}"/>
    <cellStyle name="Migliaia 27 2 4" xfId="5895" xr:uid="{1563B376-BFA1-4222-9D23-2E040F0B7EE5}"/>
    <cellStyle name="Migliaia 27 3" xfId="682" xr:uid="{C6FED219-6A71-4459-AE12-A3ADFDB4BFC6}"/>
    <cellStyle name="Migliaia 27 3 2" xfId="683" xr:uid="{0195EB6E-FCFC-4FBF-8F99-D4F919ECFCF3}"/>
    <cellStyle name="Migliaia 27 3 2 2" xfId="5053" xr:uid="{E7D47418-AF42-4791-95DA-5E470505875F}"/>
    <cellStyle name="Migliaia 27 3 2 3" xfId="5897" xr:uid="{FBF01C6B-5AB7-4E47-A258-268E2BD5E783}"/>
    <cellStyle name="Migliaia 27 3 3" xfId="684" xr:uid="{AD511912-CA05-4A3E-BA2B-D54C8288C942}"/>
    <cellStyle name="Migliaia 27 3 3 2" xfId="2437" xr:uid="{DBFD5743-13EA-4D38-9800-3D9B5EA8D275}"/>
    <cellStyle name="Migliaia 27 3 3 2 2" xfId="5469" xr:uid="{E9C952E2-1329-4CB0-A690-7E52CC1C1BAB}"/>
    <cellStyle name="Migliaia 27 3 3 2 3" xfId="6390" xr:uid="{A172C3DF-DB40-4ABB-9FE1-11306AE72D3E}"/>
    <cellStyle name="Migliaia 27 3 3 3" xfId="5054" xr:uid="{4EAE9243-1C7A-46B1-8E14-3C76714B2D52}"/>
    <cellStyle name="Migliaia 27 3 3 4" xfId="5898" xr:uid="{A1291F9E-5340-4066-A822-924A08B1C74D}"/>
    <cellStyle name="Migliaia 27 3 4" xfId="2436" xr:uid="{D0365DD3-963A-4D5C-A9DC-9877BB6C7438}"/>
    <cellStyle name="Migliaia 27 3 4 2" xfId="5468" xr:uid="{5DAC0706-E16F-4A3E-BD7B-CB7C51AAEA49}"/>
    <cellStyle name="Migliaia 27 3 4 3" xfId="6389" xr:uid="{28167C6D-575C-44C3-9B63-4C5836067789}"/>
    <cellStyle name="Migliaia 27 3 5" xfId="5052" xr:uid="{504C65E3-3C14-4AFE-BC09-4FE2E7516B85}"/>
    <cellStyle name="Migliaia 27 3 6" xfId="5896" xr:uid="{CA160005-4B7A-45A7-B627-B97AE3F9D6E2}"/>
    <cellStyle name="Migliaia 27 4" xfId="685" xr:uid="{50AF7C55-C9E3-44DF-819E-523107F2D46B}"/>
    <cellStyle name="Migliaia 27 4 2" xfId="686" xr:uid="{DB9F6D78-AC3A-4A7C-A9C5-528780FFC8F6}"/>
    <cellStyle name="Migliaia 27 4 2 2" xfId="2439" xr:uid="{6EC1E551-E45B-41D1-B5BC-F0B2A8BDDA56}"/>
    <cellStyle name="Migliaia 27 4 2 2 2" xfId="5471" xr:uid="{EBC25190-99C6-41A2-81D4-4399032CE159}"/>
    <cellStyle name="Migliaia 27 4 2 2 3" xfId="6392" xr:uid="{F356A18A-ED32-4AEB-B7E7-D2265054E8BC}"/>
    <cellStyle name="Migliaia 27 4 2 3" xfId="5056" xr:uid="{21A894E4-505C-4FF6-B31A-387D2AB21DA1}"/>
    <cellStyle name="Migliaia 27 4 2 4" xfId="5900" xr:uid="{3C9A0256-96D6-49A9-A7F8-EA1993A49BC7}"/>
    <cellStyle name="Migliaia 27 4 3" xfId="2438" xr:uid="{1861CD5E-43B6-4AAA-85C1-B2659D830967}"/>
    <cellStyle name="Migliaia 27 4 3 2" xfId="5470" xr:uid="{8F85D278-F5E9-41E7-BA97-8B2738CE236F}"/>
    <cellStyle name="Migliaia 27 4 3 3" xfId="6391" xr:uid="{B4EC3D59-2E50-4358-84E1-238A94681505}"/>
    <cellStyle name="Migliaia 27 4 4" xfId="5055" xr:uid="{8F8AA291-8B13-4C8C-9729-ACCCE8842E1C}"/>
    <cellStyle name="Migliaia 27 4 5" xfId="5899" xr:uid="{D1C33739-868F-428E-BC46-4F36604B5546}"/>
    <cellStyle name="Migliaia 27 5" xfId="687" xr:uid="{9B4AA8DC-51D6-4186-9CEC-518127FFB3BA}"/>
    <cellStyle name="Migliaia 27 5 2" xfId="5057" xr:uid="{0E225C59-4B0A-4207-9764-898BF4BCEA7A}"/>
    <cellStyle name="Migliaia 27 5 3" xfId="5901" xr:uid="{7A98A8F4-3359-4C0B-898E-4E58929650AF}"/>
    <cellStyle name="Migliaia 27 6" xfId="4824" xr:uid="{5FEE4631-1D64-47C3-98F4-363ECB2923C5}"/>
    <cellStyle name="Migliaia 27 7" xfId="5894" xr:uid="{725F4F28-1C3D-471D-8857-4C219F8E2433}"/>
    <cellStyle name="Migliaia 28" xfId="688" xr:uid="{A8F067F1-269F-4DCA-97C5-1BD7E0F34DD8}"/>
    <cellStyle name="Migliaia 28 2" xfId="689" xr:uid="{E9A42C27-371F-4426-9802-DEDA298C53DD}"/>
    <cellStyle name="Migliaia 28 2 2" xfId="2440" xr:uid="{D7BB69F7-1FED-46F3-88B8-228B721D49C6}"/>
    <cellStyle name="Migliaia 28 2 2 2" xfId="5472" xr:uid="{182E32A3-613F-4504-861C-F9CE56C984FD}"/>
    <cellStyle name="Migliaia 28 2 2 3" xfId="6393" xr:uid="{7063B5B7-C09B-46D2-836E-08380A50156D}"/>
    <cellStyle name="Migliaia 28 2 3" xfId="4889" xr:uid="{FA2D34E5-3D77-497B-B804-61D87CD84990}"/>
    <cellStyle name="Migliaia 28 2 4" xfId="5903" xr:uid="{4310EE05-E125-45E8-95F5-2BCAEF446782}"/>
    <cellStyle name="Migliaia 28 3" xfId="690" xr:uid="{F94A4B83-8F55-45AE-9655-740882F2CE7A}"/>
    <cellStyle name="Migliaia 28 3 2" xfId="691" xr:uid="{CA47451E-758C-4EDD-ABC1-6F288C792FFC}"/>
    <cellStyle name="Migliaia 28 3 2 2" xfId="5059" xr:uid="{18432ACB-582C-4C29-B7E6-9CC673F80501}"/>
    <cellStyle name="Migliaia 28 3 2 3" xfId="5905" xr:uid="{7062A642-389D-4B8A-BA25-B31939CD327F}"/>
    <cellStyle name="Migliaia 28 3 3" xfId="692" xr:uid="{7ED96B94-F7B5-4FE9-B631-26CAC8377C29}"/>
    <cellStyle name="Migliaia 28 3 3 2" xfId="2442" xr:uid="{48295B87-37F6-4953-8CA1-5FA983B03EBD}"/>
    <cellStyle name="Migliaia 28 3 3 2 2" xfId="5474" xr:uid="{3E3958E7-181B-4E4B-A352-8E5A65219202}"/>
    <cellStyle name="Migliaia 28 3 3 2 3" xfId="6395" xr:uid="{9AFE5A3D-E74C-4CB4-B31D-CF9184B16493}"/>
    <cellStyle name="Migliaia 28 3 3 3" xfId="5060" xr:uid="{A836DBB4-9056-4F34-8F3D-FF4E41B59940}"/>
    <cellStyle name="Migliaia 28 3 3 4" xfId="5906" xr:uid="{C405FD48-652B-4C9D-926B-278646489770}"/>
    <cellStyle name="Migliaia 28 3 4" xfId="2441" xr:uid="{96F04757-39E5-4BC1-BC29-F88BFBE36A9C}"/>
    <cellStyle name="Migliaia 28 3 4 2" xfId="5473" xr:uid="{17B29F7E-AE29-4CF3-8EAD-12806544A58D}"/>
    <cellStyle name="Migliaia 28 3 4 3" xfId="6394" xr:uid="{95476307-44A6-4BA8-ABB9-A02526327D5E}"/>
    <cellStyle name="Migliaia 28 3 5" xfId="5058" xr:uid="{3133E324-E3C8-456B-94EA-9F0F52022721}"/>
    <cellStyle name="Migliaia 28 3 6" xfId="5904" xr:uid="{C549E255-5F2C-4E53-96B0-55FDFB811294}"/>
    <cellStyle name="Migliaia 28 4" xfId="693" xr:uid="{F653A227-CBE3-4D3B-8991-B080BFC103D7}"/>
    <cellStyle name="Migliaia 28 4 2" xfId="694" xr:uid="{2D9447C2-E676-49AA-9909-766A46804638}"/>
    <cellStyle name="Migliaia 28 4 2 2" xfId="2444" xr:uid="{DCFFF748-FEC1-40A0-9F10-1F2F1E966059}"/>
    <cellStyle name="Migliaia 28 4 2 2 2" xfId="5476" xr:uid="{3B4A85E5-6671-4803-BD7A-0860E069F0FF}"/>
    <cellStyle name="Migliaia 28 4 2 2 3" xfId="6397" xr:uid="{5D694630-DE1F-4944-AC07-8FBD99FE016C}"/>
    <cellStyle name="Migliaia 28 4 2 3" xfId="5062" xr:uid="{C7819985-E906-40B1-8E3F-D189FE09CA88}"/>
    <cellStyle name="Migliaia 28 4 2 4" xfId="5908" xr:uid="{9C4A88C6-EDB5-4408-B341-8A792DCCE8A5}"/>
    <cellStyle name="Migliaia 28 4 3" xfId="2443" xr:uid="{13B836CC-A13E-4DBA-AA16-F8C2E90C0232}"/>
    <cellStyle name="Migliaia 28 4 3 2" xfId="5475" xr:uid="{ADAF569E-8B3A-4016-94C3-BBB90A4D2F44}"/>
    <cellStyle name="Migliaia 28 4 3 3" xfId="6396" xr:uid="{2E73A199-899E-4562-BCE4-0F9D2AFFE070}"/>
    <cellStyle name="Migliaia 28 4 4" xfId="5061" xr:uid="{B42CDB35-A3F2-43D9-9E7C-DED0C8C26476}"/>
    <cellStyle name="Migliaia 28 4 5" xfId="5907" xr:uid="{492C922F-5989-49C5-BC1D-460C9ABD56A7}"/>
    <cellStyle name="Migliaia 28 5" xfId="695" xr:uid="{C99EFC76-BEA3-4D2A-B873-403C1BD30A73}"/>
    <cellStyle name="Migliaia 28 5 2" xfId="5063" xr:uid="{CA7EB01B-08D8-48C5-AE7B-1F2046057908}"/>
    <cellStyle name="Migliaia 28 5 3" xfId="5909" xr:uid="{28C1006D-A24B-4470-AF0A-6EA1400491AD}"/>
    <cellStyle name="Migliaia 28 6" xfId="4825" xr:uid="{FFBE78A5-E67B-413F-9B3F-A80F7FD79E42}"/>
    <cellStyle name="Migliaia 28 7" xfId="5902" xr:uid="{A2A9CAD2-6FDC-4A47-BB70-D9B109AB934A}"/>
    <cellStyle name="Migliaia 29" xfId="696" xr:uid="{7788CE75-A2E2-49DB-8C06-0707838D2228}"/>
    <cellStyle name="Migliaia 29 2" xfId="697" xr:uid="{D5255B95-4551-4E18-8241-2DC3E483BFBF}"/>
    <cellStyle name="Migliaia 29 2 2" xfId="2445" xr:uid="{9515CD96-DCCD-4EB9-9B8C-7DF6482698C2}"/>
    <cellStyle name="Migliaia 29 2 2 2" xfId="5477" xr:uid="{49CAD55B-E4EC-4D61-AB79-9169EACC024F}"/>
    <cellStyle name="Migliaia 29 2 2 3" xfId="6398" xr:uid="{4E652CE5-E3DA-4EA4-A7BF-07B2C20E3FC8}"/>
    <cellStyle name="Migliaia 29 2 3" xfId="4890" xr:uid="{8A8EB0F9-5E40-4AA8-AAC7-8B88811E1E90}"/>
    <cellStyle name="Migliaia 29 2 4" xfId="5911" xr:uid="{3EC7D1E2-B576-4BC0-A93E-2603087EFBE4}"/>
    <cellStyle name="Migliaia 29 3" xfId="698" xr:uid="{505B045C-04B6-4E7E-8CB2-C08661AE7434}"/>
    <cellStyle name="Migliaia 29 3 2" xfId="699" xr:uid="{90B86B56-FF88-4BB3-A90C-0A46E16D0109}"/>
    <cellStyle name="Migliaia 29 3 2 2" xfId="5065" xr:uid="{939093EB-BC3D-49EA-92D3-77BD398251D0}"/>
    <cellStyle name="Migliaia 29 3 2 3" xfId="5913" xr:uid="{0D084207-7EF6-4ADB-89D9-49DCF5324DEA}"/>
    <cellStyle name="Migliaia 29 3 3" xfId="700" xr:uid="{9A6DDB7B-158E-4BED-9DF5-5ECB965D27E0}"/>
    <cellStyle name="Migliaia 29 3 3 2" xfId="2447" xr:uid="{4DA443FD-8E5A-4B77-82BA-A291491A3C65}"/>
    <cellStyle name="Migliaia 29 3 3 2 2" xfId="5479" xr:uid="{1D289533-E30D-462B-8E0C-8226831BC5A2}"/>
    <cellStyle name="Migliaia 29 3 3 2 3" xfId="6400" xr:uid="{A5D90BA1-DEDE-47A1-AC29-419454C3350A}"/>
    <cellStyle name="Migliaia 29 3 3 3" xfId="5066" xr:uid="{D06306C5-7AB0-4428-ACF3-4D972B425E12}"/>
    <cellStyle name="Migliaia 29 3 3 4" xfId="5914" xr:uid="{A03CBEB0-E9AE-40F2-A3DD-85CCD2E0F7A5}"/>
    <cellStyle name="Migliaia 29 3 4" xfId="2446" xr:uid="{7DCAE68F-5AED-4F61-B2A3-FA71A62871EF}"/>
    <cellStyle name="Migliaia 29 3 4 2" xfId="5478" xr:uid="{F8B0B6A2-96E9-4F82-9817-2935DAA92C5D}"/>
    <cellStyle name="Migliaia 29 3 4 3" xfId="6399" xr:uid="{497A986A-6933-401F-A3CD-7104898727E9}"/>
    <cellStyle name="Migliaia 29 3 5" xfId="5064" xr:uid="{538E0D56-1F7D-4F70-9DE0-91039285598C}"/>
    <cellStyle name="Migliaia 29 3 6" xfId="5912" xr:uid="{11C8A861-48A7-4638-BA23-7EC04B0D56A9}"/>
    <cellStyle name="Migliaia 29 4" xfId="701" xr:uid="{E56F30E3-69BA-4782-8450-FE800FF5D820}"/>
    <cellStyle name="Migliaia 29 4 2" xfId="702" xr:uid="{8E030F56-1DC7-4277-A8CB-CF3171DA7FE6}"/>
    <cellStyle name="Migliaia 29 4 2 2" xfId="2449" xr:uid="{720DF24A-A1BE-43ED-B209-F0CECA25D279}"/>
    <cellStyle name="Migliaia 29 4 2 2 2" xfId="5481" xr:uid="{6A533E2E-5F92-4BA4-B151-4D1C90106D6D}"/>
    <cellStyle name="Migliaia 29 4 2 2 3" xfId="6402" xr:uid="{870606E5-EF5C-48AE-A549-5D1BD93D0B1B}"/>
    <cellStyle name="Migliaia 29 4 2 3" xfId="5068" xr:uid="{302F714F-161E-43FC-B9FA-FCE08E40308E}"/>
    <cellStyle name="Migliaia 29 4 2 4" xfId="5916" xr:uid="{4009CB5B-4FFC-4AAB-BC46-BAA5DC51E844}"/>
    <cellStyle name="Migliaia 29 4 3" xfId="2448" xr:uid="{25176E6B-B6E7-4CAE-B30B-40CBB5897201}"/>
    <cellStyle name="Migliaia 29 4 3 2" xfId="5480" xr:uid="{E64E9915-FA56-47CC-BA90-4B2359F044CA}"/>
    <cellStyle name="Migliaia 29 4 3 3" xfId="6401" xr:uid="{66B052C4-C392-4CA1-9133-4F99CC640DC1}"/>
    <cellStyle name="Migliaia 29 4 4" xfId="5067" xr:uid="{CEBE063F-9BB2-4958-B4A5-0525CA06B32F}"/>
    <cellStyle name="Migliaia 29 4 5" xfId="5915" xr:uid="{39F27020-BD56-4D37-8A11-5B386E95456C}"/>
    <cellStyle name="Migliaia 29 5" xfId="703" xr:uid="{E6BD7B0C-EA53-4926-922E-1F88AA570583}"/>
    <cellStyle name="Migliaia 29 5 2" xfId="5069" xr:uid="{28E11E3E-5013-4B8A-ACEE-B6AD8B8D835A}"/>
    <cellStyle name="Migliaia 29 5 3" xfId="5917" xr:uid="{649EB7E8-5D53-416A-8727-92E6E68B7F53}"/>
    <cellStyle name="Migliaia 29 6" xfId="4826" xr:uid="{C9696DF7-07B1-4295-9F67-E3DE2E158141}"/>
    <cellStyle name="Migliaia 29 7" xfId="5910" xr:uid="{35778B6A-8D18-4C09-8A0A-D12815ABFB87}"/>
    <cellStyle name="Migliaia 3" xfId="704" xr:uid="{98286598-9A79-444E-9BB7-19DB59B4ED21}"/>
    <cellStyle name="Migliaia 3 2" xfId="705" xr:uid="{8DF33B81-670D-4C17-BE6D-245C71CBD300}"/>
    <cellStyle name="Migliaia 3 2 2" xfId="2450" xr:uid="{087E8EF6-0193-4EFD-87CF-282F290ADCCE}"/>
    <cellStyle name="Migliaia 3 2 2 2" xfId="5482" xr:uid="{D2C09705-EE7E-4282-8755-F12BD83D883F}"/>
    <cellStyle name="Migliaia 3 2 2 3" xfId="6403" xr:uid="{A61F69A9-D2E0-4C36-97B8-3BDC768B6109}"/>
    <cellStyle name="Migliaia 3 2 3" xfId="4891" xr:uid="{4CC8DC11-2F9B-41A3-9703-A073C41FCD30}"/>
    <cellStyle name="Migliaia 3 2 4" xfId="5919" xr:uid="{0EDDA43B-9EB5-426C-A8F0-B9EA950E04DD}"/>
    <cellStyle name="Migliaia 3 3" xfId="706" xr:uid="{03EC38A9-907F-446A-A52E-8908BAC8F0C6}"/>
    <cellStyle name="Migliaia 3 3 2" xfId="707" xr:uid="{D6B39B8A-A9F7-4361-A8B6-76DC980B442E}"/>
    <cellStyle name="Migliaia 3 3 2 2" xfId="5071" xr:uid="{CBF387F8-89AC-4BD1-8A29-7401DECE2C09}"/>
    <cellStyle name="Migliaia 3 3 2 3" xfId="5921" xr:uid="{BD5CDDDB-B446-40F3-B1D9-55BC93B0C0E3}"/>
    <cellStyle name="Migliaia 3 3 3" xfId="708" xr:uid="{B21E2B59-E47E-4C39-8F2D-636E48122F69}"/>
    <cellStyle name="Migliaia 3 3 3 2" xfId="2452" xr:uid="{FD861B0F-A27C-456B-B1F1-429D7C47CC85}"/>
    <cellStyle name="Migliaia 3 3 3 2 2" xfId="5484" xr:uid="{E488B094-DE1A-44F3-B5CA-BF613FF18D90}"/>
    <cellStyle name="Migliaia 3 3 3 2 3" xfId="6405" xr:uid="{3A429CED-600F-4586-A354-C83AFC970D36}"/>
    <cellStyle name="Migliaia 3 3 3 3" xfId="5072" xr:uid="{6ABEDFE1-C515-4A5B-B347-14CE6A0FA3C9}"/>
    <cellStyle name="Migliaia 3 3 3 4" xfId="5922" xr:uid="{4D89A1F5-EF06-4DE7-9E46-929A60BAF1EC}"/>
    <cellStyle name="Migliaia 3 3 4" xfId="2451" xr:uid="{454F2B0B-848B-4C88-A7D3-7AB8F6A069D9}"/>
    <cellStyle name="Migliaia 3 3 4 2" xfId="5483" xr:uid="{B5D36022-A203-4B92-8F6F-4DB1BC5E8D7B}"/>
    <cellStyle name="Migliaia 3 3 4 3" xfId="6404" xr:uid="{85F76F4A-D055-4B62-9256-1ED235E38DDA}"/>
    <cellStyle name="Migliaia 3 3 5" xfId="5070" xr:uid="{936A3DE3-F53E-4426-9B1D-19EB19F1D4D1}"/>
    <cellStyle name="Migliaia 3 3 6" xfId="5920" xr:uid="{50021222-1095-4062-83C3-AD7D4D5B702D}"/>
    <cellStyle name="Migliaia 3 4" xfId="709" xr:uid="{89014485-B3D6-4EDE-BA45-F31093E16F96}"/>
    <cellStyle name="Migliaia 3 4 2" xfId="710" xr:uid="{CC324BC5-5937-45A7-B96B-7C0F1A141B6D}"/>
    <cellStyle name="Migliaia 3 4 2 2" xfId="2454" xr:uid="{36C4A264-263B-42E6-801D-C914C8EEE8A7}"/>
    <cellStyle name="Migliaia 3 4 2 2 2" xfId="5486" xr:uid="{7AE7855E-6E48-46CE-A335-5B7B9F611B34}"/>
    <cellStyle name="Migliaia 3 4 2 2 3" xfId="6407" xr:uid="{0EDA980F-DD1C-4727-B52E-C9895048A1F9}"/>
    <cellStyle name="Migliaia 3 4 2 3" xfId="5074" xr:uid="{800DAD90-7034-4802-BDC6-D335FDBD2E89}"/>
    <cellStyle name="Migliaia 3 4 2 4" xfId="5924" xr:uid="{FB4763B1-8E1E-45D0-BA62-6BEFCF3A3983}"/>
    <cellStyle name="Migliaia 3 4 3" xfId="2453" xr:uid="{D7B54385-279C-4641-A95D-81742A14C3BC}"/>
    <cellStyle name="Migliaia 3 4 3 2" xfId="5485" xr:uid="{21A88C4B-79E3-49F0-923D-3FE1ABC331FB}"/>
    <cellStyle name="Migliaia 3 4 3 3" xfId="6406" xr:uid="{F2035ED5-82BB-4930-902F-E00C9F91233B}"/>
    <cellStyle name="Migliaia 3 4 4" xfId="5073" xr:uid="{DA4225FB-AF08-4148-9569-6E3C0FB2ED69}"/>
    <cellStyle name="Migliaia 3 4 5" xfId="5923" xr:uid="{15BD9F11-54FC-4150-A44B-ABC8CD2FDEC6}"/>
    <cellStyle name="Migliaia 3 5" xfId="711" xr:uid="{0AC75E83-CFCE-41AB-BDCA-2807A328D723}"/>
    <cellStyle name="Migliaia 3 5 2" xfId="5075" xr:uid="{BB1B23BA-1483-4ED3-9C98-A2D57589B452}"/>
    <cellStyle name="Migliaia 3 5 3" xfId="5925" xr:uid="{3286CCAA-6534-45C0-84FA-A81070BC03D2}"/>
    <cellStyle name="Migliaia 3 6" xfId="4827" xr:uid="{BEAD250F-B068-4BC9-98C6-DEFEE49A1699}"/>
    <cellStyle name="Migliaia 3 7" xfId="5918" xr:uid="{23964EF3-7937-4CCE-9BDF-24EB6AC8E7B5}"/>
    <cellStyle name="Migliaia 30" xfId="712" xr:uid="{73D74928-4E00-4239-90FF-AC379E05F70E}"/>
    <cellStyle name="Migliaia 30 2" xfId="713" xr:uid="{F1A392E4-6865-430F-ADB6-A4A0E485BAE0}"/>
    <cellStyle name="Migliaia 30 2 2" xfId="2455" xr:uid="{302C0408-4443-4199-B890-03D4734D29B0}"/>
    <cellStyle name="Migliaia 30 2 2 2" xfId="5487" xr:uid="{5D521196-32E5-4879-B4E0-CBD7DE9162DF}"/>
    <cellStyle name="Migliaia 30 2 2 3" xfId="6408" xr:uid="{83C7C59D-BDAB-463F-B9C4-3498FDC0BCEC}"/>
    <cellStyle name="Migliaia 30 2 3" xfId="4892" xr:uid="{26F8ABFD-512A-45C5-AC8E-4D6245650E67}"/>
    <cellStyle name="Migliaia 30 2 4" xfId="5927" xr:uid="{BE04DE6C-CE4D-49E4-B230-21965C4F3B21}"/>
    <cellStyle name="Migliaia 30 3" xfId="714" xr:uid="{203E89C4-4483-4F63-AD13-54644CA9572F}"/>
    <cellStyle name="Migliaia 30 3 2" xfId="715" xr:uid="{FB009EE5-6C1A-47A3-9F69-AAA65AE48E31}"/>
    <cellStyle name="Migliaia 30 3 2 2" xfId="5077" xr:uid="{510C85EA-59DD-4CCA-A377-9BA51ECB37F8}"/>
    <cellStyle name="Migliaia 30 3 2 3" xfId="5929" xr:uid="{42433226-9A48-4109-8449-24222620CD2C}"/>
    <cellStyle name="Migliaia 30 3 3" xfId="716" xr:uid="{AB8D183C-3EB3-4EF4-9092-495ED76FDF23}"/>
    <cellStyle name="Migliaia 30 3 3 2" xfId="2457" xr:uid="{E6F5B680-2F34-44CB-AA4B-708F5E06E6C0}"/>
    <cellStyle name="Migliaia 30 3 3 2 2" xfId="5489" xr:uid="{750AEC59-1CA2-401C-AE5E-81F395AEEA97}"/>
    <cellStyle name="Migliaia 30 3 3 2 3" xfId="6410" xr:uid="{BAF061E3-74D5-4567-9990-77AAFA636491}"/>
    <cellStyle name="Migliaia 30 3 3 3" xfId="5078" xr:uid="{2F8D8504-A454-4930-A7C4-029D979A3D98}"/>
    <cellStyle name="Migliaia 30 3 3 4" xfId="5930" xr:uid="{0D3703E2-3E4F-486E-B110-9994DA09BF11}"/>
    <cellStyle name="Migliaia 30 3 4" xfId="2456" xr:uid="{FBD1FC58-85A4-4DB2-A6B5-23F05C1D93A4}"/>
    <cellStyle name="Migliaia 30 3 4 2" xfId="5488" xr:uid="{D7CA6F8C-85FD-4E90-85ED-FD9C3BA6AABB}"/>
    <cellStyle name="Migliaia 30 3 4 3" xfId="6409" xr:uid="{7FAAF106-9485-43C0-8E8C-D2B1DCC038D8}"/>
    <cellStyle name="Migliaia 30 3 5" xfId="5076" xr:uid="{BAE4CD3B-E32A-4309-B417-47A5B30CB20E}"/>
    <cellStyle name="Migliaia 30 3 6" xfId="5928" xr:uid="{6318A0D2-CCA5-41A2-BC86-9093ADEB96AA}"/>
    <cellStyle name="Migliaia 30 4" xfId="717" xr:uid="{97A4E54A-73EA-4574-A809-A3C6F7ABBD44}"/>
    <cellStyle name="Migliaia 30 4 2" xfId="718" xr:uid="{E11229C2-B998-4C0A-9DC7-1ADE1FB020AE}"/>
    <cellStyle name="Migliaia 30 4 2 2" xfId="2459" xr:uid="{55ECA0F6-97D6-40D0-BE54-96C07390D503}"/>
    <cellStyle name="Migliaia 30 4 2 2 2" xfId="5491" xr:uid="{6B25D500-9554-4116-858C-F9C5367E129A}"/>
    <cellStyle name="Migliaia 30 4 2 2 3" xfId="6412" xr:uid="{E982D62B-EA8D-43AB-8350-4A643C89DF1F}"/>
    <cellStyle name="Migliaia 30 4 2 3" xfId="5080" xr:uid="{4582B36B-6F17-4D17-A6B7-BE7C220819AF}"/>
    <cellStyle name="Migliaia 30 4 2 4" xfId="5932" xr:uid="{68FCA9C3-B30C-4B48-8B14-25471DBAF9F6}"/>
    <cellStyle name="Migliaia 30 4 3" xfId="2458" xr:uid="{AABF0B0E-DA68-4D31-A0DB-B44BE0BDE3E3}"/>
    <cellStyle name="Migliaia 30 4 3 2" xfId="5490" xr:uid="{39E650E1-138A-4149-8982-67EC8F6CB547}"/>
    <cellStyle name="Migliaia 30 4 3 3" xfId="6411" xr:uid="{D42D3507-6937-4E49-A889-AE8E1C4AAF24}"/>
    <cellStyle name="Migliaia 30 4 4" xfId="5079" xr:uid="{4670EE4A-9BDB-46E1-9A93-51C98497DD5C}"/>
    <cellStyle name="Migliaia 30 4 5" xfId="5931" xr:uid="{AA2E5378-7C52-45CF-9BD5-F5BF1C0171A0}"/>
    <cellStyle name="Migliaia 30 5" xfId="719" xr:uid="{46573869-2CAD-4C81-88E6-B07EA4DDD26E}"/>
    <cellStyle name="Migliaia 30 5 2" xfId="5081" xr:uid="{D9FCD8AD-17C5-4367-9530-E5B085A8B388}"/>
    <cellStyle name="Migliaia 30 5 3" xfId="5933" xr:uid="{9BC70852-43A4-491B-8416-09B87E4DE688}"/>
    <cellStyle name="Migliaia 30 6" xfId="4828" xr:uid="{2F72B907-79C7-4570-85B1-20179FF5F027}"/>
    <cellStyle name="Migliaia 30 7" xfId="5926" xr:uid="{8DF2F677-56CA-4419-965B-5C06270C69DB}"/>
    <cellStyle name="Migliaia 31" xfId="720" xr:uid="{09E4FB45-7F73-44C5-AABB-C12968B4BF6A}"/>
    <cellStyle name="Migliaia 31 2" xfId="721" xr:uid="{8DFFAAED-E1CD-4BF6-804D-08AEB3B154A6}"/>
    <cellStyle name="Migliaia 31 2 2" xfId="2460" xr:uid="{D9040818-94AA-4EE1-8680-6D71D05E5493}"/>
    <cellStyle name="Migliaia 31 2 2 2" xfId="5492" xr:uid="{5B08CEE9-B842-43BC-B2BE-5F5C6F82C776}"/>
    <cellStyle name="Migliaia 31 2 2 3" xfId="6413" xr:uid="{DE9C8BEF-F74A-42C7-9F98-AAAE70551D75}"/>
    <cellStyle name="Migliaia 31 2 3" xfId="4893" xr:uid="{1E176A21-4559-405A-B667-30633838ACD7}"/>
    <cellStyle name="Migliaia 31 2 4" xfId="5935" xr:uid="{CBE48550-440E-4CE9-A14F-A6C1315CEBC3}"/>
    <cellStyle name="Migliaia 31 3" xfId="722" xr:uid="{A9516B04-A51A-4F50-A854-4A6EF6E6265E}"/>
    <cellStyle name="Migliaia 31 3 2" xfId="723" xr:uid="{D41F775C-D21B-4097-9252-8A8F0A152DED}"/>
    <cellStyle name="Migliaia 31 3 2 2" xfId="5083" xr:uid="{2CA77EB7-4B2A-491F-B379-7A6C48020A8A}"/>
    <cellStyle name="Migliaia 31 3 2 3" xfId="5937" xr:uid="{26FA4027-4352-4589-8A95-8FBAEB03592C}"/>
    <cellStyle name="Migliaia 31 3 3" xfId="724" xr:uid="{CC4FAB00-B1EC-4B16-84B5-8F58844D42DC}"/>
    <cellStyle name="Migliaia 31 3 3 2" xfId="2462" xr:uid="{DFECCBEC-48A7-4F02-8DC2-F1A3C2B947F4}"/>
    <cellStyle name="Migliaia 31 3 3 2 2" xfId="5494" xr:uid="{E058B7A4-7285-4570-A678-7E850A4131BD}"/>
    <cellStyle name="Migliaia 31 3 3 2 3" xfId="6415" xr:uid="{EC4ABB36-3274-430A-8396-A318D2AEF82B}"/>
    <cellStyle name="Migliaia 31 3 3 3" xfId="5084" xr:uid="{4184708D-BEFC-4008-B096-066881733204}"/>
    <cellStyle name="Migliaia 31 3 3 4" xfId="5938" xr:uid="{D137A30E-B757-4C53-9676-036984CA4785}"/>
    <cellStyle name="Migliaia 31 3 4" xfId="2461" xr:uid="{C518FA95-EA96-44FE-8FB7-46AE9DF7D7A8}"/>
    <cellStyle name="Migliaia 31 3 4 2" xfId="5493" xr:uid="{D85A5042-E86E-4612-8DDA-FC3DB57BC6CD}"/>
    <cellStyle name="Migliaia 31 3 4 3" xfId="6414" xr:uid="{0B956CE5-5C66-4D3A-BA32-5BA1D3E6E5F4}"/>
    <cellStyle name="Migliaia 31 3 5" xfId="5082" xr:uid="{0A89EB48-67A3-45D4-BE03-CF87E5E9D3A6}"/>
    <cellStyle name="Migliaia 31 3 6" xfId="5936" xr:uid="{386B6BC5-656A-4FA3-A1C5-A3BFF4158AD0}"/>
    <cellStyle name="Migliaia 31 4" xfId="725" xr:uid="{886170C1-7431-4191-A56A-26CA217685C4}"/>
    <cellStyle name="Migliaia 31 4 2" xfId="726" xr:uid="{2A28D6A2-977E-4775-8E90-7DA07207ED13}"/>
    <cellStyle name="Migliaia 31 4 2 2" xfId="2464" xr:uid="{F8AE9B1D-FEB0-497F-8756-AF0C47D4D3E8}"/>
    <cellStyle name="Migliaia 31 4 2 2 2" xfId="5496" xr:uid="{051CC645-08D5-44AD-B0D8-AD3040AC5305}"/>
    <cellStyle name="Migliaia 31 4 2 2 3" xfId="6417" xr:uid="{52E4D8D6-2D34-4051-990A-C289A2359145}"/>
    <cellStyle name="Migliaia 31 4 2 3" xfId="5086" xr:uid="{8E7FAA39-94B5-4AC9-B74D-23499AC2CDD1}"/>
    <cellStyle name="Migliaia 31 4 2 4" xfId="5940" xr:uid="{22F43851-DB73-47E5-946D-E209C800C5D9}"/>
    <cellStyle name="Migliaia 31 4 3" xfId="2463" xr:uid="{FB71FEBA-F071-414F-A883-7AC18AA48FA0}"/>
    <cellStyle name="Migliaia 31 4 3 2" xfId="5495" xr:uid="{B7B5EB4B-7A5D-490B-B01B-7C2A8666AB97}"/>
    <cellStyle name="Migliaia 31 4 3 3" xfId="6416" xr:uid="{9A635667-1B19-40B2-B676-48FA57F6023B}"/>
    <cellStyle name="Migliaia 31 4 4" xfId="5085" xr:uid="{6D7544D2-163C-45A6-A1FF-44544B01563C}"/>
    <cellStyle name="Migliaia 31 4 5" xfId="5939" xr:uid="{E331E09D-0B6A-4A56-8E37-D0FD2DF997C8}"/>
    <cellStyle name="Migliaia 31 5" xfId="727" xr:uid="{8E61E986-01F3-40ED-AFFC-0E3E87BB80C0}"/>
    <cellStyle name="Migliaia 31 5 2" xfId="5087" xr:uid="{B4194B66-4514-4AC6-BCC7-CECF9CDEF1C4}"/>
    <cellStyle name="Migliaia 31 5 3" xfId="5941" xr:uid="{69626BB9-BB09-44AF-B863-F81ACFB6417F}"/>
    <cellStyle name="Migliaia 31 6" xfId="4829" xr:uid="{F738805C-0AF0-4C59-853D-3998470688C5}"/>
    <cellStyle name="Migliaia 31 7" xfId="5934" xr:uid="{707128B4-67B0-400E-BD7B-BDFD6AC0779C}"/>
    <cellStyle name="Migliaia 32" xfId="728" xr:uid="{61C3E46A-8F50-466C-9D3C-543C3FD28E1A}"/>
    <cellStyle name="Migliaia 32 2" xfId="729" xr:uid="{2C02842B-75C9-4E3F-A04A-56F161381D16}"/>
    <cellStyle name="Migliaia 32 2 2" xfId="2465" xr:uid="{05C91015-CAD8-4DEC-97CC-AB60473B0470}"/>
    <cellStyle name="Migliaia 32 2 2 2" xfId="5497" xr:uid="{AD9F89E0-0717-48D7-AB81-29A8F86A34B8}"/>
    <cellStyle name="Migliaia 32 2 2 3" xfId="6418" xr:uid="{0172BDF9-22E8-4FFA-9380-3293ED7CEC38}"/>
    <cellStyle name="Migliaia 32 2 3" xfId="4894" xr:uid="{6B3BF561-220D-4A86-A9CD-778610749079}"/>
    <cellStyle name="Migliaia 32 2 4" xfId="5943" xr:uid="{AD702029-DB07-4702-89D0-5D63E406BDE6}"/>
    <cellStyle name="Migliaia 32 3" xfId="730" xr:uid="{E48E1AE9-B9BA-4528-9E85-943B782053B5}"/>
    <cellStyle name="Migliaia 32 3 2" xfId="731" xr:uid="{055B867E-7509-40EB-9878-EF3D57D8B84C}"/>
    <cellStyle name="Migliaia 32 3 2 2" xfId="5089" xr:uid="{522B03B8-FFF0-4049-A5BB-673374FFC60B}"/>
    <cellStyle name="Migliaia 32 3 2 3" xfId="5945" xr:uid="{B3169D42-29FF-49C5-A0AB-4B8CA2B8DEF7}"/>
    <cellStyle name="Migliaia 32 3 3" xfId="732" xr:uid="{9106BFC8-3CFF-422F-B393-5C48390D2999}"/>
    <cellStyle name="Migliaia 32 3 3 2" xfId="2467" xr:uid="{8AE644AB-C96C-4B9A-9876-58F42AE9DF39}"/>
    <cellStyle name="Migliaia 32 3 3 2 2" xfId="5499" xr:uid="{7B92B4CD-CD98-433A-AD73-F11543D8C52B}"/>
    <cellStyle name="Migliaia 32 3 3 2 3" xfId="6420" xr:uid="{F2FF5AE0-18D3-42D5-8FAB-95BD208C8406}"/>
    <cellStyle name="Migliaia 32 3 3 3" xfId="5090" xr:uid="{43244FC3-30CB-425E-ABBC-091024AC71ED}"/>
    <cellStyle name="Migliaia 32 3 3 4" xfId="5946" xr:uid="{4F7B365E-08E4-4F33-8DB3-8F26F137E133}"/>
    <cellStyle name="Migliaia 32 3 4" xfId="2466" xr:uid="{46E6E966-88B0-4E9E-817D-5CEB536AC427}"/>
    <cellStyle name="Migliaia 32 3 4 2" xfId="5498" xr:uid="{9F8904BC-C53F-4922-A552-0E90B33E9EF2}"/>
    <cellStyle name="Migliaia 32 3 4 3" xfId="6419" xr:uid="{524CAC91-D92F-4FFD-AE63-B785383AB68A}"/>
    <cellStyle name="Migliaia 32 3 5" xfId="5088" xr:uid="{1E8469BB-3CE9-49B0-82D7-554368BAC167}"/>
    <cellStyle name="Migliaia 32 3 6" xfId="5944" xr:uid="{140B78BE-E451-4442-9A6F-BCACEA51617A}"/>
    <cellStyle name="Migliaia 32 4" xfId="733" xr:uid="{0A989382-688B-42B2-B9F7-2D3720019A2C}"/>
    <cellStyle name="Migliaia 32 4 2" xfId="734" xr:uid="{DE7054D7-128C-4997-8FC7-8974E36DCE10}"/>
    <cellStyle name="Migliaia 32 4 2 2" xfId="2469" xr:uid="{67E068E6-06A9-4175-9D57-D6E9B45D7000}"/>
    <cellStyle name="Migliaia 32 4 2 2 2" xfId="5501" xr:uid="{9921C994-6CE6-490B-AFC2-E1E92A1C9A7C}"/>
    <cellStyle name="Migliaia 32 4 2 2 3" xfId="6422" xr:uid="{23C64915-73D8-4447-B077-93C1C4D72CFE}"/>
    <cellStyle name="Migliaia 32 4 2 3" xfId="5092" xr:uid="{8DB2800A-2B7A-4157-87C8-65B0BC6BA192}"/>
    <cellStyle name="Migliaia 32 4 2 4" xfId="5948" xr:uid="{CDB39FF0-8020-47CD-8B6E-F57F2AB2ED0C}"/>
    <cellStyle name="Migliaia 32 4 3" xfId="2468" xr:uid="{01DA3415-3CA5-4D07-A818-28D8B287E915}"/>
    <cellStyle name="Migliaia 32 4 3 2" xfId="5500" xr:uid="{A8492483-E942-4C92-B7F3-394D90E43CDD}"/>
    <cellStyle name="Migliaia 32 4 3 3" xfId="6421" xr:uid="{252840E7-EB61-402E-849B-B6CB313A9875}"/>
    <cellStyle name="Migliaia 32 4 4" xfId="5091" xr:uid="{B0492899-D180-4329-B427-34F7BF7D5276}"/>
    <cellStyle name="Migliaia 32 4 5" xfId="5947" xr:uid="{8965E6F8-9426-4D56-817A-CF44805AA366}"/>
    <cellStyle name="Migliaia 32 5" xfId="735" xr:uid="{09EE59D5-2C73-44EC-8B0B-C515D2949C31}"/>
    <cellStyle name="Migliaia 32 5 2" xfId="5093" xr:uid="{0EC45B5D-9696-44D2-881C-428806C1A7C2}"/>
    <cellStyle name="Migliaia 32 5 3" xfId="5949" xr:uid="{575ED251-3124-415B-8F79-46CD93670892}"/>
    <cellStyle name="Migliaia 32 6" xfId="4830" xr:uid="{A9E30D8F-20A5-489E-8C7D-0CF2A291C75B}"/>
    <cellStyle name="Migliaia 32 7" xfId="5942" xr:uid="{1135276B-23B2-49A2-9BD3-2CEA10EFBB35}"/>
    <cellStyle name="Migliaia 33" xfId="736" xr:uid="{A245002C-0B3B-4533-B602-025C6C10D886}"/>
    <cellStyle name="Migliaia 33 2" xfId="737" xr:uid="{584E5AAF-4920-4580-B3A0-40132FCEC84F}"/>
    <cellStyle name="Migliaia 33 2 2" xfId="2470" xr:uid="{2F7FDCAC-20E3-4BE8-8535-4E34124FBE01}"/>
    <cellStyle name="Migliaia 33 2 2 2" xfId="5502" xr:uid="{5280AC7F-5D97-49CB-AE89-FE54F39BC42C}"/>
    <cellStyle name="Migliaia 33 2 2 3" xfId="6423" xr:uid="{93B5877C-6203-4DDB-BA50-6123FF68C8D5}"/>
    <cellStyle name="Migliaia 33 2 3" xfId="4895" xr:uid="{AAE8EEB5-278B-461B-A4D7-70A56B3FE288}"/>
    <cellStyle name="Migliaia 33 2 4" xfId="5951" xr:uid="{64563233-BEB0-4391-AD41-FB1FC99C5F56}"/>
    <cellStyle name="Migliaia 33 3" xfId="738" xr:uid="{CB821C43-7A91-416F-8E27-AA93B73A8970}"/>
    <cellStyle name="Migliaia 33 3 2" xfId="739" xr:uid="{81707050-9199-428B-A323-D734800F92D9}"/>
    <cellStyle name="Migliaia 33 3 2 2" xfId="5095" xr:uid="{8EF42D94-7B19-48C6-AEBA-DBDCCD2011B8}"/>
    <cellStyle name="Migliaia 33 3 2 3" xfId="5953" xr:uid="{39C91CF6-2C00-4BA0-9406-B9FDBBDF1856}"/>
    <cellStyle name="Migliaia 33 3 3" xfId="740" xr:uid="{211611F4-B87B-40A9-A3A5-E7221354C768}"/>
    <cellStyle name="Migliaia 33 3 3 2" xfId="2472" xr:uid="{15C47D34-424F-4670-B358-2C4D595C5EAE}"/>
    <cellStyle name="Migliaia 33 3 3 2 2" xfId="5504" xr:uid="{7974F0AF-5AD1-472F-A8EA-B237453A9914}"/>
    <cellStyle name="Migliaia 33 3 3 2 3" xfId="6425" xr:uid="{3E92D82D-54BF-4F7C-827A-A085AF4C0A1B}"/>
    <cellStyle name="Migliaia 33 3 3 3" xfId="5096" xr:uid="{ECF6ABA0-F07B-4256-8887-056435C94CA5}"/>
    <cellStyle name="Migliaia 33 3 3 4" xfId="5954" xr:uid="{C60DD459-2E7A-4FAE-8B7C-C42AB7DA8687}"/>
    <cellStyle name="Migliaia 33 3 4" xfId="2471" xr:uid="{B4FF24A4-59E5-4234-8A18-F21B3FB2AB67}"/>
    <cellStyle name="Migliaia 33 3 4 2" xfId="5503" xr:uid="{599DAD28-2DA4-434D-BE6F-5B7BEB3A01A4}"/>
    <cellStyle name="Migliaia 33 3 4 3" xfId="6424" xr:uid="{851C2E3F-0F3F-48A1-A7F7-F19BF546EB53}"/>
    <cellStyle name="Migliaia 33 3 5" xfId="5094" xr:uid="{FAF65D2A-7428-4881-880E-091EE2C55F68}"/>
    <cellStyle name="Migliaia 33 3 6" xfId="5952" xr:uid="{40D28C26-2D8B-40E3-BB94-2F9F9F18C0A6}"/>
    <cellStyle name="Migliaia 33 4" xfId="741" xr:uid="{2F96A3AF-F25B-4FC6-A0D2-F672D9CC158B}"/>
    <cellStyle name="Migliaia 33 4 2" xfId="742" xr:uid="{49C1E0EC-B9EB-4F08-8CE9-157DA46C82AB}"/>
    <cellStyle name="Migliaia 33 4 2 2" xfId="2474" xr:uid="{28DA998D-631E-473C-9436-A090EAD92437}"/>
    <cellStyle name="Migliaia 33 4 2 2 2" xfId="5506" xr:uid="{23114AEC-2170-4B6F-9CA4-246FB5782C78}"/>
    <cellStyle name="Migliaia 33 4 2 2 3" xfId="6427" xr:uid="{C39F00C9-29B5-4264-A875-AC07DF7D5815}"/>
    <cellStyle name="Migliaia 33 4 2 3" xfId="5098" xr:uid="{89980F12-CE72-4F44-B7F5-C6FA8BA1160A}"/>
    <cellStyle name="Migliaia 33 4 2 4" xfId="5956" xr:uid="{04811EF3-82F9-4E0B-BB72-F3D5BD89E43E}"/>
    <cellStyle name="Migliaia 33 4 3" xfId="2473" xr:uid="{353A1AD2-0999-4781-94E7-33C3B4A5EBF6}"/>
    <cellStyle name="Migliaia 33 4 3 2" xfId="5505" xr:uid="{72130CB6-F3E8-43D5-9872-D805A03645F5}"/>
    <cellStyle name="Migliaia 33 4 3 3" xfId="6426" xr:uid="{8FB3D71D-A73C-4976-88DB-15481388D29C}"/>
    <cellStyle name="Migliaia 33 4 4" xfId="5097" xr:uid="{98FC18D3-2D4C-44B8-B81D-CE6303FD0D57}"/>
    <cellStyle name="Migliaia 33 4 5" xfId="5955" xr:uid="{3776AD27-5012-49ED-ACC1-7BF139DBDDA7}"/>
    <cellStyle name="Migliaia 33 5" xfId="743" xr:uid="{E443F9E9-3A41-4EE5-BE37-048C7B8049D9}"/>
    <cellStyle name="Migliaia 33 5 2" xfId="5099" xr:uid="{5A1F818D-B42E-4921-8ADB-14DCE96B32F2}"/>
    <cellStyle name="Migliaia 33 5 3" xfId="5957" xr:uid="{04CBA738-2696-48DF-B4B3-DF97CA7A9EB1}"/>
    <cellStyle name="Migliaia 33 6" xfId="4831" xr:uid="{B726A69E-5F46-4AE6-9AB1-DACEFF539223}"/>
    <cellStyle name="Migliaia 33 7" xfId="5950" xr:uid="{A7DB4288-C108-450B-ADDE-4F1ED89F992C}"/>
    <cellStyle name="Migliaia 34" xfId="744" xr:uid="{78563F75-107F-4F07-A0D7-33469AECCF2D}"/>
    <cellStyle name="Migliaia 34 2" xfId="745" xr:uid="{37615B09-8370-4569-99FA-F36D5224A0D2}"/>
    <cellStyle name="Migliaia 34 2 2" xfId="2475" xr:uid="{85B8E34A-8FE6-4E06-8CB5-1235B6CD9375}"/>
    <cellStyle name="Migliaia 34 2 2 2" xfId="5507" xr:uid="{ED89E756-4C9D-4D1D-B4E7-6D1C6F000C3D}"/>
    <cellStyle name="Migliaia 34 2 2 3" xfId="6428" xr:uid="{5A609F40-3CA2-46ED-83C3-62E4812FB816}"/>
    <cellStyle name="Migliaia 34 2 3" xfId="4896" xr:uid="{319D0763-E07A-4A04-A88E-B73789FA5C98}"/>
    <cellStyle name="Migliaia 34 2 4" xfId="5959" xr:uid="{D9C8815E-FC4E-4B9D-9A74-2EA0C6235E87}"/>
    <cellStyle name="Migliaia 34 3" xfId="746" xr:uid="{78B8EC54-F6B4-4B3F-B009-1C05C466D3D4}"/>
    <cellStyle name="Migliaia 34 3 2" xfId="747" xr:uid="{F909E9E1-0624-40E9-A039-13325AC1663F}"/>
    <cellStyle name="Migliaia 34 3 2 2" xfId="5101" xr:uid="{C691823C-CA0B-4FE6-92C2-910B1ED2EAC8}"/>
    <cellStyle name="Migliaia 34 3 2 3" xfId="5961" xr:uid="{47C7F684-0CF0-424F-901D-186515864858}"/>
    <cellStyle name="Migliaia 34 3 3" xfId="748" xr:uid="{9F6DA720-F585-4DBF-B39B-2201E2BDF701}"/>
    <cellStyle name="Migliaia 34 3 3 2" xfId="2477" xr:uid="{7B3A6173-BBFE-4CE1-A845-13649CFB0999}"/>
    <cellStyle name="Migliaia 34 3 3 2 2" xfId="5509" xr:uid="{35575CFA-F23C-4285-ACBF-2DFEFAD04E72}"/>
    <cellStyle name="Migliaia 34 3 3 2 3" xfId="6430" xr:uid="{A53CAABF-B03E-43BB-822E-5B8F79699A31}"/>
    <cellStyle name="Migliaia 34 3 3 3" xfId="5102" xr:uid="{8FDF5E84-C194-4990-AD0C-26BBEB1BC3A0}"/>
    <cellStyle name="Migliaia 34 3 3 4" xfId="5962" xr:uid="{50C4B9EB-F68A-4A70-899D-22C5D5B0B589}"/>
    <cellStyle name="Migliaia 34 3 4" xfId="2476" xr:uid="{E7D35963-36F1-4BD2-B86A-B84444484EC4}"/>
    <cellStyle name="Migliaia 34 3 4 2" xfId="5508" xr:uid="{0A0B23B1-7D71-48D2-8463-C744038D952D}"/>
    <cellStyle name="Migliaia 34 3 4 3" xfId="6429" xr:uid="{DE534425-8CDE-4565-9D2F-811BC8E38AFF}"/>
    <cellStyle name="Migliaia 34 3 5" xfId="5100" xr:uid="{A6297B26-DF44-46E1-86F8-FE9CBBFF2DB9}"/>
    <cellStyle name="Migliaia 34 3 6" xfId="5960" xr:uid="{B21CC09A-4079-4369-8726-154FBCDE5181}"/>
    <cellStyle name="Migliaia 34 4" xfId="749" xr:uid="{39CBF6CC-ADC1-4597-ACBC-4CD7BD18E531}"/>
    <cellStyle name="Migliaia 34 4 2" xfId="750" xr:uid="{80E42433-FF04-4417-9F9D-025A4DDFED73}"/>
    <cellStyle name="Migliaia 34 4 2 2" xfId="2479" xr:uid="{F766E9F9-2211-46F5-A51B-9E96E33941F6}"/>
    <cellStyle name="Migliaia 34 4 2 2 2" xfId="5511" xr:uid="{99A28459-4FBD-480E-A147-2DD555CDF161}"/>
    <cellStyle name="Migliaia 34 4 2 2 3" xfId="6432" xr:uid="{212E6D03-91A8-4585-A1CB-A3E609A640FA}"/>
    <cellStyle name="Migliaia 34 4 2 3" xfId="5104" xr:uid="{D227182A-BFA8-4CC9-922E-9166CD299700}"/>
    <cellStyle name="Migliaia 34 4 2 4" xfId="5964" xr:uid="{DC6BB691-2533-4E08-8A32-3CF2A68D908B}"/>
    <cellStyle name="Migliaia 34 4 3" xfId="2478" xr:uid="{E6D1D9C2-D916-4B52-83F7-55C1729BD7E6}"/>
    <cellStyle name="Migliaia 34 4 3 2" xfId="5510" xr:uid="{470319AA-48F5-4C1A-AE8C-CD40ECA6A1E7}"/>
    <cellStyle name="Migliaia 34 4 3 3" xfId="6431" xr:uid="{41C68B5F-03AC-4D48-86DC-10EE8D1A96F6}"/>
    <cellStyle name="Migliaia 34 4 4" xfId="5103" xr:uid="{35836A77-AF03-498C-ADCA-7E826D5BF93C}"/>
    <cellStyle name="Migliaia 34 4 5" xfId="5963" xr:uid="{EA5C440C-4E74-4298-905B-B0D681A36CA6}"/>
    <cellStyle name="Migliaia 34 5" xfId="751" xr:uid="{636E8F6F-DB41-42BF-A712-F5BF6F6FB690}"/>
    <cellStyle name="Migliaia 34 5 2" xfId="5105" xr:uid="{A3F3D090-22A9-4652-B17B-39B287EBF12D}"/>
    <cellStyle name="Migliaia 34 5 3" xfId="5965" xr:uid="{4E532B28-DE45-42E0-BB31-979DE8E73437}"/>
    <cellStyle name="Migliaia 34 6" xfId="4832" xr:uid="{76E74C13-CBFA-426F-A339-BC4FAB466A87}"/>
    <cellStyle name="Migliaia 34 7" xfId="5958" xr:uid="{EEC53210-E1DE-4493-A9BB-947151D46B5B}"/>
    <cellStyle name="Migliaia 35" xfId="752" xr:uid="{2E042E7A-02B2-4E5F-81B4-0A8C2D7B81F2}"/>
    <cellStyle name="Migliaia 35 2" xfId="753" xr:uid="{FDC13CB3-76D1-4D17-8547-08A245BDC859}"/>
    <cellStyle name="Migliaia 35 2 2" xfId="2480" xr:uid="{536F8D8A-2DB5-42F1-9F29-57544C34AF2B}"/>
    <cellStyle name="Migliaia 35 2 2 2" xfId="5512" xr:uid="{802C6555-23DB-4BED-81CA-8E9301FCFD6D}"/>
    <cellStyle name="Migliaia 35 2 2 3" xfId="6433" xr:uid="{6FCCA78A-61BC-4A2A-9925-09239ADBFFB0}"/>
    <cellStyle name="Migliaia 35 2 3" xfId="4897" xr:uid="{09427834-60B6-4B58-9FB8-0A7927612FA5}"/>
    <cellStyle name="Migliaia 35 2 4" xfId="5967" xr:uid="{02262EBC-FCBC-4B89-A7E6-5A6EBDCDE0F2}"/>
    <cellStyle name="Migliaia 35 3" xfId="754" xr:uid="{9F30F529-C2EE-477B-BEDF-70970B170E51}"/>
    <cellStyle name="Migliaia 35 3 2" xfId="755" xr:uid="{BCE00C4E-0C25-41FA-8448-78F87A66BD37}"/>
    <cellStyle name="Migliaia 35 3 2 2" xfId="5107" xr:uid="{A3F51CF9-BC60-41DA-8135-5C4C42880B9B}"/>
    <cellStyle name="Migliaia 35 3 2 3" xfId="5969" xr:uid="{10BB733B-1D73-4D89-B8C9-8B577E94B1BD}"/>
    <cellStyle name="Migliaia 35 3 3" xfId="756" xr:uid="{DEBE6E04-B501-4EA1-9405-912A7C121ABC}"/>
    <cellStyle name="Migliaia 35 3 3 2" xfId="2482" xr:uid="{7CB22A57-FC02-4C56-9AA5-ED8F9EE06AEB}"/>
    <cellStyle name="Migliaia 35 3 3 2 2" xfId="5514" xr:uid="{C134A90C-8463-4868-8299-0080B64A31AE}"/>
    <cellStyle name="Migliaia 35 3 3 2 3" xfId="6435" xr:uid="{2B791505-963E-4C8B-AA49-CF738EBC7296}"/>
    <cellStyle name="Migliaia 35 3 3 3" xfId="5108" xr:uid="{F56F11F1-604B-4DAB-B898-C47CA3A4FDE0}"/>
    <cellStyle name="Migliaia 35 3 3 4" xfId="5970" xr:uid="{5FFB9B72-7D9B-41A7-826B-A036F29951EB}"/>
    <cellStyle name="Migliaia 35 3 4" xfId="2481" xr:uid="{B137D09B-667F-4DB2-A33F-D07C67F49720}"/>
    <cellStyle name="Migliaia 35 3 4 2" xfId="5513" xr:uid="{9AE248AC-A769-44FF-B27D-48908887975D}"/>
    <cellStyle name="Migliaia 35 3 4 3" xfId="6434" xr:uid="{F2FEF3C7-B959-4402-BE14-D7899DC72D82}"/>
    <cellStyle name="Migliaia 35 3 5" xfId="5106" xr:uid="{1B7C5456-8049-44D6-BB18-122FFB534C12}"/>
    <cellStyle name="Migliaia 35 3 6" xfId="5968" xr:uid="{B8BDCD14-4734-4691-8BB4-FEA1808EB0B8}"/>
    <cellStyle name="Migliaia 35 4" xfId="757" xr:uid="{28738E43-F22C-46F5-8085-56E9FB2F111A}"/>
    <cellStyle name="Migliaia 35 4 2" xfId="758" xr:uid="{F1DD2EBD-F31F-430A-9B9E-B0D88B2CEDDC}"/>
    <cellStyle name="Migliaia 35 4 2 2" xfId="2484" xr:uid="{23719C1D-8BB4-4618-988B-DAF3BA40C35F}"/>
    <cellStyle name="Migliaia 35 4 2 2 2" xfId="5516" xr:uid="{663C6A54-3E06-457B-B550-5E0DFC53C403}"/>
    <cellStyle name="Migliaia 35 4 2 2 3" xfId="6437" xr:uid="{B7BAB61D-4E9E-46F0-9C39-1F05A32ADF4A}"/>
    <cellStyle name="Migliaia 35 4 2 3" xfId="5110" xr:uid="{85987844-F21C-4011-B18B-380CE01FACEE}"/>
    <cellStyle name="Migliaia 35 4 2 4" xfId="5972" xr:uid="{3322086B-083D-4053-8A83-58A656373A48}"/>
    <cellStyle name="Migliaia 35 4 3" xfId="2483" xr:uid="{0D6997F9-5A45-4D02-A70A-11C039C82633}"/>
    <cellStyle name="Migliaia 35 4 3 2" xfId="5515" xr:uid="{EF122DF4-BAE2-4747-9E87-6AB2329E1061}"/>
    <cellStyle name="Migliaia 35 4 3 3" xfId="6436" xr:uid="{8C03EFE4-68E3-4803-B8FE-727B1DC2CEA5}"/>
    <cellStyle name="Migliaia 35 4 4" xfId="5109" xr:uid="{B9236F11-EAAE-486B-B4D8-9FC5B8781551}"/>
    <cellStyle name="Migliaia 35 4 5" xfId="5971" xr:uid="{A5658277-E35B-40A0-8FA1-E9AC13E1D07A}"/>
    <cellStyle name="Migliaia 35 5" xfId="759" xr:uid="{E2152058-C04B-49C6-832D-6F1D9CB2FE52}"/>
    <cellStyle name="Migliaia 35 5 2" xfId="5111" xr:uid="{2E72F5C9-31F7-403E-8F67-BD0DEEC9EE29}"/>
    <cellStyle name="Migliaia 35 5 3" xfId="5973" xr:uid="{531AB04E-F032-4915-BB9C-EFC1B5BE065F}"/>
    <cellStyle name="Migliaia 35 6" xfId="4833" xr:uid="{D26E356A-3D5A-406C-AD0B-142392470FE9}"/>
    <cellStyle name="Migliaia 35 7" xfId="5966" xr:uid="{F7FBB704-80B7-42A5-A8DE-D37E7C69BAD1}"/>
    <cellStyle name="Migliaia 36" xfId="760" xr:uid="{D0D50DAC-2CAD-46D3-85F9-E941210483FE}"/>
    <cellStyle name="Migliaia 36 2" xfId="761" xr:uid="{FB9F27C2-1D0D-4C63-8869-3D68CC24036B}"/>
    <cellStyle name="Migliaia 36 2 2" xfId="2485" xr:uid="{EAB28F4D-FA01-4F4F-AB46-F5F9F931F5F6}"/>
    <cellStyle name="Migliaia 36 2 2 2" xfId="5517" xr:uid="{EFE90ACF-E652-437D-8AB8-FBACF6958412}"/>
    <cellStyle name="Migliaia 36 2 2 3" xfId="6438" xr:uid="{69DD2EBB-A720-4A34-A727-227830FAB5BB}"/>
    <cellStyle name="Migliaia 36 2 3" xfId="4898" xr:uid="{6DBFF410-F4F8-44C2-850F-3AB1293A5253}"/>
    <cellStyle name="Migliaia 36 2 4" xfId="5975" xr:uid="{86C4CB38-F5D6-49B3-8357-B35615E58FF4}"/>
    <cellStyle name="Migliaia 36 3" xfId="762" xr:uid="{578C7A3E-E64F-4E37-A12C-1987F465B1AB}"/>
    <cellStyle name="Migliaia 36 3 2" xfId="763" xr:uid="{A4DC21D5-322C-41BB-ACCF-37890AA20B44}"/>
    <cellStyle name="Migliaia 36 3 2 2" xfId="5113" xr:uid="{04BC67AE-10C3-48CF-9D0E-A0E522A9D827}"/>
    <cellStyle name="Migliaia 36 3 2 3" xfId="5977" xr:uid="{A7ADF6EA-223C-409A-8A39-FFE74C6E9C5A}"/>
    <cellStyle name="Migliaia 36 3 3" xfId="764" xr:uid="{C004CDC3-BA41-46E3-BFD0-F173F4C9697D}"/>
    <cellStyle name="Migliaia 36 3 3 2" xfId="2487" xr:uid="{C716EB10-D5FC-46A5-91C1-2C19B2935CF3}"/>
    <cellStyle name="Migliaia 36 3 3 2 2" xfId="5519" xr:uid="{51FE2F67-20B1-4D61-9B75-AEDA842E2B48}"/>
    <cellStyle name="Migliaia 36 3 3 2 3" xfId="6440" xr:uid="{9E910437-5299-4C6A-8C73-97CA414A56CF}"/>
    <cellStyle name="Migliaia 36 3 3 3" xfId="5114" xr:uid="{8AA847A2-01E8-4762-AB65-5FA8ABC69671}"/>
    <cellStyle name="Migliaia 36 3 3 4" xfId="5978" xr:uid="{3D6DB046-78B4-48AC-A699-AD4273866DD6}"/>
    <cellStyle name="Migliaia 36 3 4" xfId="2486" xr:uid="{0A713490-A6B1-4957-A199-EECD614BCEC2}"/>
    <cellStyle name="Migliaia 36 3 4 2" xfId="5518" xr:uid="{9D724277-B0A0-475E-BF4D-76946BC3D63E}"/>
    <cellStyle name="Migliaia 36 3 4 3" xfId="6439" xr:uid="{C0B45745-8307-4BE0-8FCB-09B8199069AB}"/>
    <cellStyle name="Migliaia 36 3 5" xfId="5112" xr:uid="{C77896A7-211A-4CA8-9210-2A9651589C5E}"/>
    <cellStyle name="Migliaia 36 3 6" xfId="5976" xr:uid="{7BC2810B-B360-411A-9C4B-87388D90D9F2}"/>
    <cellStyle name="Migliaia 36 4" xfId="765" xr:uid="{EB45CE06-E7A8-4314-A060-A5F6FB83963E}"/>
    <cellStyle name="Migliaia 36 4 2" xfId="766" xr:uid="{5DDBE6B8-558E-4BC8-96A2-FB277471E3E5}"/>
    <cellStyle name="Migliaia 36 4 2 2" xfId="2489" xr:uid="{2B80225A-1BAE-48B7-A755-A78857E43829}"/>
    <cellStyle name="Migliaia 36 4 2 2 2" xfId="5521" xr:uid="{7AB91D80-F347-48CE-92F9-7A6FF4B78D9D}"/>
    <cellStyle name="Migliaia 36 4 2 2 3" xfId="6442" xr:uid="{57AFD96C-38EA-4DA5-90A3-53D157B3A225}"/>
    <cellStyle name="Migliaia 36 4 2 3" xfId="5116" xr:uid="{B42BB61A-FD49-478C-980E-142BBF9DCE0D}"/>
    <cellStyle name="Migliaia 36 4 2 4" xfId="5980" xr:uid="{32E47602-8929-4372-8B4D-E94130BE2625}"/>
    <cellStyle name="Migliaia 36 4 3" xfId="2488" xr:uid="{C3B8D85A-A06E-4BA1-992B-72B93209472D}"/>
    <cellStyle name="Migliaia 36 4 3 2" xfId="5520" xr:uid="{8F3C9957-B2BE-4DE9-ACE9-EB30BE9935FC}"/>
    <cellStyle name="Migliaia 36 4 3 3" xfId="6441" xr:uid="{3AB43601-8D35-4803-8176-8CB7ECC0C6DB}"/>
    <cellStyle name="Migliaia 36 4 4" xfId="5115" xr:uid="{C8301A5D-B010-4B70-B9F5-227B720C5A82}"/>
    <cellStyle name="Migliaia 36 4 5" xfId="5979" xr:uid="{8B7CB97A-4A22-46BE-B073-14FE3C057D85}"/>
    <cellStyle name="Migliaia 36 5" xfId="767" xr:uid="{40319659-97F9-4B78-B5CE-24418EE0F034}"/>
    <cellStyle name="Migliaia 36 5 2" xfId="5117" xr:uid="{0397B7E9-6310-4BC2-BA87-D9BA79EFB99C}"/>
    <cellStyle name="Migliaia 36 5 3" xfId="5981" xr:uid="{472AAA25-A9DB-46BE-84BC-8E4F6C0C553E}"/>
    <cellStyle name="Migliaia 36 6" xfId="4834" xr:uid="{BDCF95C9-571B-4AEE-9D54-494CDD7C6252}"/>
    <cellStyle name="Migliaia 36 7" xfId="5974" xr:uid="{18C93B80-04F6-41FA-815F-C8842060A881}"/>
    <cellStyle name="Migliaia 37" xfId="768" xr:uid="{C124EB56-9034-4758-ACF0-9BF2C6D43243}"/>
    <cellStyle name="Migliaia 37 2" xfId="769" xr:uid="{5AFAF41E-EBB2-4FB1-B5C5-4295D4A17E27}"/>
    <cellStyle name="Migliaia 37 2 2" xfId="2490" xr:uid="{B8C114E1-9E89-44D1-BEDD-34698FC074FB}"/>
    <cellStyle name="Migliaia 37 2 2 2" xfId="5522" xr:uid="{84E9A316-AC07-4E3A-92D1-41826617D9FD}"/>
    <cellStyle name="Migliaia 37 2 2 3" xfId="6443" xr:uid="{7CB1AD3E-9C48-411B-B929-8E4056899B5D}"/>
    <cellStyle name="Migliaia 37 2 3" xfId="4899" xr:uid="{DF2060F4-DAD6-4F15-AE69-3ECCFB75673B}"/>
    <cellStyle name="Migliaia 37 2 4" xfId="5983" xr:uid="{62E7C9C9-9B89-4AE8-9F63-BA02F85D534E}"/>
    <cellStyle name="Migliaia 37 3" xfId="770" xr:uid="{9818436E-7222-402F-8A8B-265C9BBECB5B}"/>
    <cellStyle name="Migliaia 37 3 2" xfId="771" xr:uid="{B3271222-B51E-4392-95DF-566BCE537CC5}"/>
    <cellStyle name="Migliaia 37 3 2 2" xfId="5119" xr:uid="{243199DD-32EE-4130-B7A7-387513A73FD8}"/>
    <cellStyle name="Migliaia 37 3 2 3" xfId="5985" xr:uid="{5B34CF72-BAE7-485A-B3C8-13E61264D593}"/>
    <cellStyle name="Migliaia 37 3 3" xfId="772" xr:uid="{F8F3213D-EBBB-4C95-99AD-2A4798D58B85}"/>
    <cellStyle name="Migliaia 37 3 3 2" xfId="2492" xr:uid="{33E47663-1D8F-4FEF-B1EA-0431B39DE8CF}"/>
    <cellStyle name="Migliaia 37 3 3 2 2" xfId="5524" xr:uid="{803D4204-4315-4C76-AD5C-BDA0372CA747}"/>
    <cellStyle name="Migliaia 37 3 3 2 3" xfId="6445" xr:uid="{61B357F6-9C17-443A-8A62-DA76788EFCB3}"/>
    <cellStyle name="Migliaia 37 3 3 3" xfId="5120" xr:uid="{D6BE7D60-0FE9-4D08-B7A7-70160C4CBE3D}"/>
    <cellStyle name="Migliaia 37 3 3 4" xfId="5986" xr:uid="{C4B6C56A-25E7-449B-8F36-01DE65FF39A9}"/>
    <cellStyle name="Migliaia 37 3 4" xfId="2491" xr:uid="{56343FCD-58B2-4959-98A8-8D304803E356}"/>
    <cellStyle name="Migliaia 37 3 4 2" xfId="5523" xr:uid="{D585AA4D-A79A-42E5-A218-C1FC6C19A62F}"/>
    <cellStyle name="Migliaia 37 3 4 3" xfId="6444" xr:uid="{3F9BAC08-0612-49E2-8AD1-AA92198E2017}"/>
    <cellStyle name="Migliaia 37 3 5" xfId="5118" xr:uid="{DD848837-831B-4813-8D32-27A4643BDFBE}"/>
    <cellStyle name="Migliaia 37 3 6" xfId="5984" xr:uid="{BC7F102F-8703-421D-9B05-61A347DE27A8}"/>
    <cellStyle name="Migliaia 37 4" xfId="773" xr:uid="{94F23E79-B305-43BD-9C26-C9D190EF39FE}"/>
    <cellStyle name="Migliaia 37 4 2" xfId="774" xr:uid="{13138008-CA05-443D-8BD1-37CB101637E7}"/>
    <cellStyle name="Migliaia 37 4 2 2" xfId="2494" xr:uid="{08BFBBFA-D9DF-4493-9B94-35B88024B907}"/>
    <cellStyle name="Migliaia 37 4 2 2 2" xfId="5526" xr:uid="{016A9306-2ECF-401A-8AA4-F81FFD3EF54B}"/>
    <cellStyle name="Migliaia 37 4 2 2 3" xfId="6447" xr:uid="{8BC2A664-368D-4082-A69B-B3017E0D012F}"/>
    <cellStyle name="Migliaia 37 4 2 3" xfId="5122" xr:uid="{DE5C977B-D250-45A0-A993-7FE640A7C18B}"/>
    <cellStyle name="Migliaia 37 4 2 4" xfId="5988" xr:uid="{A5239A18-79CA-4B2E-8C11-A2C2C742A8DA}"/>
    <cellStyle name="Migliaia 37 4 3" xfId="2493" xr:uid="{81AF08E5-300C-49EE-8C62-62D8398BBFDF}"/>
    <cellStyle name="Migliaia 37 4 3 2" xfId="5525" xr:uid="{71C2CA99-66B9-4D73-9324-BEFA82CCAE52}"/>
    <cellStyle name="Migliaia 37 4 3 3" xfId="6446" xr:uid="{DA5158D2-1326-4BF0-9003-5E6F74E9117E}"/>
    <cellStyle name="Migliaia 37 4 4" xfId="5121" xr:uid="{0C677283-1081-4CD3-8B35-E4F93601BDCD}"/>
    <cellStyle name="Migliaia 37 4 5" xfId="5987" xr:uid="{FF305C42-43C9-4F37-BB22-219B7A9B5D4D}"/>
    <cellStyle name="Migliaia 37 5" xfId="775" xr:uid="{CCB81FEE-630D-479F-9DA1-584ABBFDBDB6}"/>
    <cellStyle name="Migliaia 37 5 2" xfId="5123" xr:uid="{3F2FE08E-3808-4905-BD77-3EC8D825E512}"/>
    <cellStyle name="Migliaia 37 5 3" xfId="5989" xr:uid="{EBE88843-0B1D-45D2-ADB4-9B96485DCD84}"/>
    <cellStyle name="Migliaia 37 6" xfId="4835" xr:uid="{34A55800-DA08-4341-9E3D-3C203602B6A9}"/>
    <cellStyle name="Migliaia 37 7" xfId="5982" xr:uid="{094F0E5D-DB40-4FD7-B093-9F4854142BC5}"/>
    <cellStyle name="Migliaia 38" xfId="776" xr:uid="{C446F8AB-7AC9-42BA-95DD-E3A91B51EF0C}"/>
    <cellStyle name="Migliaia 38 2" xfId="777" xr:uid="{704E7A29-E444-474D-8344-AB6293898F49}"/>
    <cellStyle name="Migliaia 38 2 2" xfId="2495" xr:uid="{87892BEA-B545-47D7-96AA-519304C4C7BE}"/>
    <cellStyle name="Migliaia 38 2 2 2" xfId="5527" xr:uid="{DE1668DB-CA5C-4234-833B-39BC7B3B1B16}"/>
    <cellStyle name="Migliaia 38 2 2 3" xfId="6448" xr:uid="{F6326FB7-56F8-4064-A392-245B90357352}"/>
    <cellStyle name="Migliaia 38 2 3" xfId="4900" xr:uid="{7D233795-C02B-4F43-B323-29BE582C90AD}"/>
    <cellStyle name="Migliaia 38 2 4" xfId="5991" xr:uid="{8B56B748-EC8A-4423-8514-E001CC8EF60E}"/>
    <cellStyle name="Migliaia 38 3" xfId="778" xr:uid="{0D9240A2-2D1F-47A3-B82C-BCFFD1818D75}"/>
    <cellStyle name="Migliaia 38 3 2" xfId="779" xr:uid="{8C8E7B16-0BD0-4365-8CA8-FE97E306F3E8}"/>
    <cellStyle name="Migliaia 38 3 2 2" xfId="5125" xr:uid="{7BA62EC1-E169-4152-AA9A-B1A2C8F61DC6}"/>
    <cellStyle name="Migliaia 38 3 2 3" xfId="5993" xr:uid="{B543C904-AB09-4CDB-BD0B-B325EABB9D9C}"/>
    <cellStyle name="Migliaia 38 3 3" xfId="780" xr:uid="{7A2F8666-21A4-4F05-B60F-B4CFCFC77D33}"/>
    <cellStyle name="Migliaia 38 3 3 2" xfId="2497" xr:uid="{A9C929BA-ACB7-4D44-9B0A-0548C2F9F93C}"/>
    <cellStyle name="Migliaia 38 3 3 2 2" xfId="5529" xr:uid="{7CD63CB4-19F0-4DFD-91B2-7587D04B3687}"/>
    <cellStyle name="Migliaia 38 3 3 2 3" xfId="6450" xr:uid="{0A637184-19E8-47F1-8111-3CF85676B080}"/>
    <cellStyle name="Migliaia 38 3 3 3" xfId="5126" xr:uid="{3C327D20-8A63-4AC8-BE8A-98D973BFB6A0}"/>
    <cellStyle name="Migliaia 38 3 3 4" xfId="5994" xr:uid="{FADFA152-B551-4383-B8C5-F638CBAC065D}"/>
    <cellStyle name="Migliaia 38 3 4" xfId="2496" xr:uid="{7A6924DC-2E2E-4A06-95B6-2879B96F8C16}"/>
    <cellStyle name="Migliaia 38 3 4 2" xfId="5528" xr:uid="{B5ED6AE8-2C63-4088-944F-ABD642C66880}"/>
    <cellStyle name="Migliaia 38 3 4 3" xfId="6449" xr:uid="{806AC0A1-799E-42A3-88D1-750FC57D340D}"/>
    <cellStyle name="Migliaia 38 3 5" xfId="5124" xr:uid="{DF736052-1586-458A-BF14-B0AB2886834B}"/>
    <cellStyle name="Migliaia 38 3 6" xfId="5992" xr:uid="{C46D6305-04C9-41CA-881C-99BE9E2BDD49}"/>
    <cellStyle name="Migliaia 38 4" xfId="781" xr:uid="{FBFE769B-BF58-469F-A55B-79BB7730B33C}"/>
    <cellStyle name="Migliaia 38 4 2" xfId="782" xr:uid="{33F108F7-138E-4412-B88E-89C0F4D55DD7}"/>
    <cellStyle name="Migliaia 38 4 2 2" xfId="2499" xr:uid="{67C51AE0-0ACE-4A45-9781-8575BB201853}"/>
    <cellStyle name="Migliaia 38 4 2 2 2" xfId="5531" xr:uid="{635389A5-01F5-4961-88B9-006921AC8437}"/>
    <cellStyle name="Migliaia 38 4 2 2 3" xfId="6452" xr:uid="{8D3FB2E4-0A09-4290-9D69-F69603120017}"/>
    <cellStyle name="Migliaia 38 4 2 3" xfId="5128" xr:uid="{AA540F8E-06A3-4F5F-9FAF-D30931789B09}"/>
    <cellStyle name="Migliaia 38 4 2 4" xfId="5996" xr:uid="{B1B6D789-BCB4-47A9-8737-C00F23E66E80}"/>
    <cellStyle name="Migliaia 38 4 3" xfId="2498" xr:uid="{1A88E1E7-0EC0-4905-B30D-B9B72724691B}"/>
    <cellStyle name="Migliaia 38 4 3 2" xfId="5530" xr:uid="{48FD1137-0943-409C-8C83-5BEE34121F7D}"/>
    <cellStyle name="Migliaia 38 4 3 3" xfId="6451" xr:uid="{6D2C3683-95F1-49EB-98DA-A8B4BE54DB68}"/>
    <cellStyle name="Migliaia 38 4 4" xfId="5127" xr:uid="{71624B43-FF26-467D-8150-5C34E43492D4}"/>
    <cellStyle name="Migliaia 38 4 5" xfId="5995" xr:uid="{02F446EE-CE36-4EB2-A7F9-BDFD049199C3}"/>
    <cellStyle name="Migliaia 38 5" xfId="783" xr:uid="{5B79E8C0-5BD8-4D6A-B036-8B5320A8702E}"/>
    <cellStyle name="Migliaia 38 5 2" xfId="5129" xr:uid="{BF408B21-0814-4644-ACBE-2737161FC908}"/>
    <cellStyle name="Migliaia 38 5 3" xfId="5997" xr:uid="{C3BDF00E-6D9B-4E47-A4EE-CBF116D197E7}"/>
    <cellStyle name="Migliaia 38 6" xfId="4836" xr:uid="{7324EB3D-880A-4E14-9FD6-F9B97E592059}"/>
    <cellStyle name="Migliaia 38 7" xfId="5990" xr:uid="{73140B82-1FCE-4928-B9D5-8E777E2693E9}"/>
    <cellStyle name="Migliaia 39" xfId="784" xr:uid="{7C591904-FACC-4578-97FF-F02AF19EC205}"/>
    <cellStyle name="Migliaia 39 2" xfId="785" xr:uid="{C99F63C3-75C5-4403-9400-9F9EA731ADBD}"/>
    <cellStyle name="Migliaia 39 2 2" xfId="2500" xr:uid="{6D19D8F8-FD81-475B-8445-09AAAAC09ABC}"/>
    <cellStyle name="Migliaia 39 2 2 2" xfId="5532" xr:uid="{13FC1091-6727-45DB-B65A-09D2A9C21329}"/>
    <cellStyle name="Migliaia 39 2 2 3" xfId="6453" xr:uid="{1BE65DD2-9240-4E58-A092-2B2358652E46}"/>
    <cellStyle name="Migliaia 39 2 3" xfId="4901" xr:uid="{38DE92D8-338A-4144-BEC3-7E30E0CBBDD7}"/>
    <cellStyle name="Migliaia 39 2 4" xfId="5999" xr:uid="{A3C75319-A83B-4845-AFB5-76514DB6912A}"/>
    <cellStyle name="Migliaia 39 3" xfId="786" xr:uid="{E64289D7-9A35-43A3-8108-7138590FE1BF}"/>
    <cellStyle name="Migliaia 39 3 2" xfId="787" xr:uid="{43FDEDB4-B435-4068-92DA-3DF8BB9B4111}"/>
    <cellStyle name="Migliaia 39 3 2 2" xfId="5131" xr:uid="{27ADB5BD-7B2B-4F69-9CA2-CBA2AD1173EA}"/>
    <cellStyle name="Migliaia 39 3 2 3" xfId="6001" xr:uid="{35D89CB9-5438-4A46-B4D3-5B1783BB8027}"/>
    <cellStyle name="Migliaia 39 3 3" xfId="788" xr:uid="{FDD3236E-E9FB-427F-BB54-207E556BBBA9}"/>
    <cellStyle name="Migliaia 39 3 3 2" xfId="2502" xr:uid="{76055F86-7FA7-4B6C-8509-8650EC6281AA}"/>
    <cellStyle name="Migliaia 39 3 3 2 2" xfId="5534" xr:uid="{47686D50-05D5-410B-9D82-5533DE01391A}"/>
    <cellStyle name="Migliaia 39 3 3 2 3" xfId="6455" xr:uid="{E4171BD0-0071-46BD-A296-68AF4F4645C0}"/>
    <cellStyle name="Migliaia 39 3 3 3" xfId="5132" xr:uid="{DB275808-D920-4378-A98A-E2CB014BA659}"/>
    <cellStyle name="Migliaia 39 3 3 4" xfId="6002" xr:uid="{5835C413-B1C1-43BD-888D-C1AA8DA091EA}"/>
    <cellStyle name="Migliaia 39 3 4" xfId="2501" xr:uid="{2A344324-C4A3-4F36-ACD0-72DEE419BFBE}"/>
    <cellStyle name="Migliaia 39 3 4 2" xfId="5533" xr:uid="{1C60A362-AFE9-4EF7-9EAE-FA15254F5655}"/>
    <cellStyle name="Migliaia 39 3 4 3" xfId="6454" xr:uid="{3D4F9E5D-AD18-4F5F-86A6-59D2ABF220ED}"/>
    <cellStyle name="Migliaia 39 3 5" xfId="5130" xr:uid="{50B8F8BA-B2FE-43DF-A38E-4E70917183E8}"/>
    <cellStyle name="Migliaia 39 3 6" xfId="6000" xr:uid="{67918EC1-ECC9-4EEF-827F-A03D9B07DC28}"/>
    <cellStyle name="Migliaia 39 4" xfId="789" xr:uid="{72CC8D6A-E48D-415F-9B19-6C4297D097BD}"/>
    <cellStyle name="Migliaia 39 4 2" xfId="790" xr:uid="{CB6CEDE9-134B-4D1D-8D4D-09EB838DB743}"/>
    <cellStyle name="Migliaia 39 4 2 2" xfId="2504" xr:uid="{4C810659-7217-44EC-9651-20F649183A68}"/>
    <cellStyle name="Migliaia 39 4 2 2 2" xfId="5536" xr:uid="{55ACEA1B-4A4E-40DC-B085-7C7648BC32A7}"/>
    <cellStyle name="Migliaia 39 4 2 2 3" xfId="6457" xr:uid="{CAE74D6A-C18E-43BA-90F3-A88C07B980DC}"/>
    <cellStyle name="Migliaia 39 4 2 3" xfId="5134" xr:uid="{4EC1C60C-F393-4A50-BF95-A2A68E90D256}"/>
    <cellStyle name="Migliaia 39 4 2 4" xfId="6004" xr:uid="{A77F9EB3-1178-4B39-8879-7617666E7A07}"/>
    <cellStyle name="Migliaia 39 4 3" xfId="2503" xr:uid="{85DC867E-431F-49B8-8708-21752308441F}"/>
    <cellStyle name="Migliaia 39 4 3 2" xfId="5535" xr:uid="{E46972E3-D312-4E5C-A58C-D7EE737E2F65}"/>
    <cellStyle name="Migliaia 39 4 3 3" xfId="6456" xr:uid="{6A16C015-08F9-43FB-A051-7674DBEEFA68}"/>
    <cellStyle name="Migliaia 39 4 4" xfId="5133" xr:uid="{7D54EF2A-3806-445B-86C8-36DD6FE63E24}"/>
    <cellStyle name="Migliaia 39 4 5" xfId="6003" xr:uid="{F17EB6A1-920F-4A46-833D-20E4EB22D286}"/>
    <cellStyle name="Migliaia 39 5" xfId="791" xr:uid="{EE4D3C32-0F4B-4B22-84FF-6134C16ED994}"/>
    <cellStyle name="Migliaia 39 5 2" xfId="5135" xr:uid="{33A9DF39-F675-431A-8093-1A7556BF7E81}"/>
    <cellStyle name="Migliaia 39 5 3" xfId="6005" xr:uid="{B19E4DD4-DBA5-4281-A4A4-29FCD8F29566}"/>
    <cellStyle name="Migliaia 39 6" xfId="4837" xr:uid="{0EF2C952-8D87-48DB-BC3F-BD01457A07B5}"/>
    <cellStyle name="Migliaia 39 7" xfId="5998" xr:uid="{140359C8-6790-40AB-A958-87A28B22D542}"/>
    <cellStyle name="Migliaia 4" xfId="792" xr:uid="{AA9EBB32-A489-4D94-B1EA-82DB13A70A8D}"/>
    <cellStyle name="Migliaia 4 2" xfId="793" xr:uid="{1FBC9B2B-CCD8-4CC9-8CAE-A967B6BF8974}"/>
    <cellStyle name="Migliaia 4 2 2" xfId="2505" xr:uid="{77B012D8-9862-4503-A7EF-B0A83B02D26B}"/>
    <cellStyle name="Migliaia 4 2 2 2" xfId="5537" xr:uid="{F03ABA04-9F9E-48C3-9018-06DF7EBB38A6}"/>
    <cellStyle name="Migliaia 4 2 2 3" xfId="6458" xr:uid="{8E49244B-D183-4D36-9F1A-A36135C6DEF5}"/>
    <cellStyle name="Migliaia 4 2 3" xfId="4902" xr:uid="{57E86863-D992-4BFE-BBC9-644FA0B3E621}"/>
    <cellStyle name="Migliaia 4 2 4" xfId="6007" xr:uid="{0A6F33A6-3B4E-421A-8776-3A148C65866C}"/>
    <cellStyle name="Migliaia 4 3" xfId="794" xr:uid="{F0F0850F-1BF0-4ADB-9D55-1803F85D771A}"/>
    <cellStyle name="Migliaia 4 3 2" xfId="795" xr:uid="{072CC6F7-FFC6-4317-ADDF-41AA96BAF2CA}"/>
    <cellStyle name="Migliaia 4 3 2 2" xfId="5137" xr:uid="{BDC0716C-2989-4F74-8338-1B5366B0E031}"/>
    <cellStyle name="Migliaia 4 3 2 3" xfId="6009" xr:uid="{C91D632D-7E62-4021-B25D-F25C4E28175C}"/>
    <cellStyle name="Migliaia 4 3 3" xfId="796" xr:uid="{41EEEDF8-4A1A-4C49-B5C4-737C42A8B3DC}"/>
    <cellStyle name="Migliaia 4 3 3 2" xfId="2507" xr:uid="{F237C026-2667-47D5-BA2C-F2E999E39DDD}"/>
    <cellStyle name="Migliaia 4 3 3 2 2" xfId="5539" xr:uid="{18B2BDCA-DA58-4DA8-9386-06D983654886}"/>
    <cellStyle name="Migliaia 4 3 3 2 3" xfId="6460" xr:uid="{FA89790A-2A35-4878-BCA1-8636280B3BDD}"/>
    <cellStyle name="Migliaia 4 3 3 3" xfId="5138" xr:uid="{404B0296-8E0F-4BB5-8F80-7D1789F99FE6}"/>
    <cellStyle name="Migliaia 4 3 3 4" xfId="6010" xr:uid="{0C8E4406-8B5B-4BF5-BA44-642FE73B7953}"/>
    <cellStyle name="Migliaia 4 3 4" xfId="2506" xr:uid="{9019E96A-BF2B-4918-9087-02F8546385F6}"/>
    <cellStyle name="Migliaia 4 3 4 2" xfId="5538" xr:uid="{0788F7BD-DAFB-4BCA-9412-30FBB7F871A4}"/>
    <cellStyle name="Migliaia 4 3 4 3" xfId="6459" xr:uid="{530CE6D9-18E8-4B9E-946B-5B73391A4F7C}"/>
    <cellStyle name="Migliaia 4 3 5" xfId="5136" xr:uid="{9A4E6667-5CAD-41F9-A48E-0E3D210F0CAF}"/>
    <cellStyle name="Migliaia 4 3 6" xfId="6008" xr:uid="{4BDE3B03-EF49-46D8-BF4E-D9F8077441EC}"/>
    <cellStyle name="Migliaia 4 4" xfId="797" xr:uid="{8244DB4E-A105-41C7-A838-63A6630EF059}"/>
    <cellStyle name="Migliaia 4 4 2" xfId="798" xr:uid="{FF6D1FF9-072C-49B4-876A-037DCCCAA8CE}"/>
    <cellStyle name="Migliaia 4 4 2 2" xfId="2509" xr:uid="{0807045C-A0E2-4647-B346-8FA9A92896B8}"/>
    <cellStyle name="Migliaia 4 4 2 2 2" xfId="5541" xr:uid="{F0A82A77-D8AB-42F6-9430-90769474B504}"/>
    <cellStyle name="Migliaia 4 4 2 2 3" xfId="6462" xr:uid="{B36BFCDE-3E26-4E10-8639-073BC8730BB1}"/>
    <cellStyle name="Migliaia 4 4 2 3" xfId="5140" xr:uid="{06065F35-09FF-4826-9711-8D883B3BFAB3}"/>
    <cellStyle name="Migliaia 4 4 2 4" xfId="6012" xr:uid="{35AF72CA-8BB0-4B85-BA1C-42DF9CA0D1D2}"/>
    <cellStyle name="Migliaia 4 4 3" xfId="2508" xr:uid="{F6DE6C06-FF07-4907-9525-D41057D86A83}"/>
    <cellStyle name="Migliaia 4 4 3 2" xfId="5540" xr:uid="{5E6D9F93-B19D-4EAD-BED2-60AE85E286E8}"/>
    <cellStyle name="Migliaia 4 4 3 3" xfId="6461" xr:uid="{B34DD833-D75C-4DEF-BFF3-CF3235CE2D92}"/>
    <cellStyle name="Migliaia 4 4 4" xfId="5139" xr:uid="{DBFD5505-14A8-4DAC-AE82-E748771FA74F}"/>
    <cellStyle name="Migliaia 4 4 5" xfId="6011" xr:uid="{E52A012A-0F80-4303-8362-2966BC583FB3}"/>
    <cellStyle name="Migliaia 4 5" xfId="799" xr:uid="{30AECF7E-0534-4BA4-81E3-391461FB1456}"/>
    <cellStyle name="Migliaia 4 5 2" xfId="5141" xr:uid="{E15A6390-5E7B-4444-ADC5-25AF72E03802}"/>
    <cellStyle name="Migliaia 4 5 3" xfId="6013" xr:uid="{F53D88DF-D2EF-44E3-B77F-5465D287C6F4}"/>
    <cellStyle name="Migliaia 4 6" xfId="4838" xr:uid="{CBE0200B-7AC1-44C7-B32F-2109F9D82D18}"/>
    <cellStyle name="Migliaia 4 7" xfId="6006" xr:uid="{13FBF76F-A64F-476A-95F6-7D3959A07AA0}"/>
    <cellStyle name="Migliaia 40" xfId="800" xr:uid="{A4EEC235-E45E-46F0-8CA2-B0BC00367099}"/>
    <cellStyle name="Migliaia 40 2" xfId="801" xr:uid="{91C3BC17-B80B-4DD4-B060-C55C0391E9FA}"/>
    <cellStyle name="Migliaia 40 2 2" xfId="2510" xr:uid="{388DE27A-81AF-4501-916A-12B017095F1E}"/>
    <cellStyle name="Migliaia 40 2 2 2" xfId="5542" xr:uid="{0592D46B-3756-479A-A7F8-38D1D56AF536}"/>
    <cellStyle name="Migliaia 40 2 2 3" xfId="6463" xr:uid="{C0F27CE3-0FB1-4745-8913-78E75F6BA2BC}"/>
    <cellStyle name="Migliaia 40 2 3" xfId="4903" xr:uid="{671CD8A7-9407-4184-94E4-C9A3C637DCEA}"/>
    <cellStyle name="Migliaia 40 2 4" xfId="6015" xr:uid="{B08176A0-381B-4BA2-BCEC-2D7BC19437EC}"/>
    <cellStyle name="Migliaia 40 3" xfId="802" xr:uid="{72EB8AE2-71AB-46FF-891E-9F63F9D74B19}"/>
    <cellStyle name="Migliaia 40 3 2" xfId="803" xr:uid="{E79E303D-0E46-4CFC-A155-181D8BBCF031}"/>
    <cellStyle name="Migliaia 40 3 2 2" xfId="5143" xr:uid="{4285A6A1-2A72-4191-8E4F-754FB938C1EB}"/>
    <cellStyle name="Migliaia 40 3 2 3" xfId="6017" xr:uid="{BD04B819-FD96-4006-972E-23F0E8ECB236}"/>
    <cellStyle name="Migliaia 40 3 3" xfId="804" xr:uid="{BC492E23-11D0-4CA4-A5FB-AFF4A3D6DCF8}"/>
    <cellStyle name="Migliaia 40 3 3 2" xfId="2512" xr:uid="{0AEF18AD-1A27-46BC-B357-EE63D5C91496}"/>
    <cellStyle name="Migliaia 40 3 3 2 2" xfId="5544" xr:uid="{CDDEF152-9F6B-4E3A-8395-38FCDAC6F71B}"/>
    <cellStyle name="Migliaia 40 3 3 2 3" xfId="6465" xr:uid="{6ABCB788-C868-4110-9E68-5142419FC3C8}"/>
    <cellStyle name="Migliaia 40 3 3 3" xfId="5144" xr:uid="{1876E0CA-2016-4594-80E6-415EFDA9C368}"/>
    <cellStyle name="Migliaia 40 3 3 4" xfId="6018" xr:uid="{31D5D6CA-3030-4D70-9777-8011135BC48E}"/>
    <cellStyle name="Migliaia 40 3 4" xfId="2511" xr:uid="{611B53A9-911E-48B4-977B-4EA558F76238}"/>
    <cellStyle name="Migliaia 40 3 4 2" xfId="5543" xr:uid="{417D9DA3-FF28-440B-A04D-8C7B440DDAB1}"/>
    <cellStyle name="Migliaia 40 3 4 3" xfId="6464" xr:uid="{490C7163-31E3-4552-AB83-E8BF72A256D3}"/>
    <cellStyle name="Migliaia 40 3 5" xfId="5142" xr:uid="{25B21C18-7849-4285-967C-047C6BD3E732}"/>
    <cellStyle name="Migliaia 40 3 6" xfId="6016" xr:uid="{B416813B-2984-4353-B4BF-A4E1C33C3A8F}"/>
    <cellStyle name="Migliaia 40 4" xfId="805" xr:uid="{7000AB34-BA0E-4674-B74D-751B170A8244}"/>
    <cellStyle name="Migliaia 40 4 2" xfId="806" xr:uid="{DB7EA9AE-8177-43D4-A589-EFC3CC515595}"/>
    <cellStyle name="Migliaia 40 4 2 2" xfId="2514" xr:uid="{B54BA74F-D830-4639-9B65-76019DBA6402}"/>
    <cellStyle name="Migliaia 40 4 2 2 2" xfId="5546" xr:uid="{5580EEE4-15B8-4C69-96B0-C14C6588D88D}"/>
    <cellStyle name="Migliaia 40 4 2 2 3" xfId="6467" xr:uid="{692395E7-AC06-45F8-AD05-C492D28935D7}"/>
    <cellStyle name="Migliaia 40 4 2 3" xfId="5146" xr:uid="{3730A311-BCEC-4286-8D0C-99B5D30525EE}"/>
    <cellStyle name="Migliaia 40 4 2 4" xfId="6020" xr:uid="{33DFD651-CFA8-4D9C-B6DB-78E5D1CB5610}"/>
    <cellStyle name="Migliaia 40 4 3" xfId="2513" xr:uid="{F8ECB495-8ABB-45A7-9FFC-1DA721C2ECBF}"/>
    <cellStyle name="Migliaia 40 4 3 2" xfId="5545" xr:uid="{647ED12B-A066-45C0-88F9-5D9BE3863103}"/>
    <cellStyle name="Migliaia 40 4 3 3" xfId="6466" xr:uid="{ED9B0DA0-F784-442C-8196-CEA34B56BFF8}"/>
    <cellStyle name="Migliaia 40 4 4" xfId="5145" xr:uid="{ACAD95C8-941C-4B97-8719-7E44AE6537D0}"/>
    <cellStyle name="Migliaia 40 4 5" xfId="6019" xr:uid="{CD871CA7-B02A-488E-8E83-564B19F78998}"/>
    <cellStyle name="Migliaia 40 5" xfId="807" xr:uid="{BC3D65CE-235A-4DA4-9B18-303F46E1EB1E}"/>
    <cellStyle name="Migliaia 40 5 2" xfId="5147" xr:uid="{EF06F959-9DFA-4689-A8EB-112C3D6A19B5}"/>
    <cellStyle name="Migliaia 40 5 3" xfId="6021" xr:uid="{91BE551A-F7A9-40BA-8480-52CBD7C230C3}"/>
    <cellStyle name="Migliaia 40 6" xfId="4839" xr:uid="{3A572E9C-735F-4934-8B1C-7246E81DF792}"/>
    <cellStyle name="Migliaia 40 7" xfId="6014" xr:uid="{CD5C7288-C951-4C3A-860B-D2C5085BF9E9}"/>
    <cellStyle name="Migliaia 41" xfId="808" xr:uid="{44C1E3A4-2D71-43C1-B1DA-1AD205F85040}"/>
    <cellStyle name="Migliaia 41 2" xfId="809" xr:uid="{15F509A4-51C3-4121-A4B4-53F6DFCD50A1}"/>
    <cellStyle name="Migliaia 41 2 2" xfId="2515" xr:uid="{32E35A94-BE33-4DD5-9F42-3247F310D1F5}"/>
    <cellStyle name="Migliaia 41 2 2 2" xfId="5547" xr:uid="{C6CE36D7-407F-4C8B-8F48-46500E8F8024}"/>
    <cellStyle name="Migliaia 41 2 2 3" xfId="6468" xr:uid="{A8F89818-1EBF-47F6-BEE0-49C9E24DA9C9}"/>
    <cellStyle name="Migliaia 41 2 3" xfId="4904" xr:uid="{B081E134-1C36-4A31-9017-566A7A2BC4CE}"/>
    <cellStyle name="Migliaia 41 2 4" xfId="6023" xr:uid="{56EB2FB5-7DB4-4CA7-987F-4969F4611C55}"/>
    <cellStyle name="Migliaia 41 3" xfId="810" xr:uid="{54CDA204-08EA-4DE3-836A-43D79174207F}"/>
    <cellStyle name="Migliaia 41 3 2" xfId="811" xr:uid="{912E06E3-434E-4C0C-9FA3-6A260246517F}"/>
    <cellStyle name="Migliaia 41 3 2 2" xfId="5149" xr:uid="{0AE7C9EE-7BA2-4AE0-9220-BDF332511D84}"/>
    <cellStyle name="Migliaia 41 3 2 3" xfId="6025" xr:uid="{C982691C-696B-4C5A-BB1D-408DC64BB63C}"/>
    <cellStyle name="Migliaia 41 3 3" xfId="812" xr:uid="{018D603E-83EF-47FF-92FF-DA33162483CA}"/>
    <cellStyle name="Migliaia 41 3 3 2" xfId="2517" xr:uid="{B53BDAD8-7676-4CBD-91C7-27DABDC2683B}"/>
    <cellStyle name="Migliaia 41 3 3 2 2" xfId="5549" xr:uid="{0E909CDC-B8E9-4787-9DDF-0B050F85377B}"/>
    <cellStyle name="Migliaia 41 3 3 2 3" xfId="6470" xr:uid="{86267240-D824-4318-993D-0FAF31BEDAD9}"/>
    <cellStyle name="Migliaia 41 3 3 3" xfId="5150" xr:uid="{69ECE754-3786-46EA-953E-B3BDC9311694}"/>
    <cellStyle name="Migliaia 41 3 3 4" xfId="6026" xr:uid="{A2D72E18-16E8-4068-862F-CB243A284B00}"/>
    <cellStyle name="Migliaia 41 3 4" xfId="2516" xr:uid="{DA66EE50-EFF2-453B-B79C-A45B07DB40D7}"/>
    <cellStyle name="Migliaia 41 3 4 2" xfId="5548" xr:uid="{4991221C-0D1F-4BBE-A465-9F172810DF21}"/>
    <cellStyle name="Migliaia 41 3 4 3" xfId="6469" xr:uid="{67FE7F74-BC54-4C0E-9DF0-23F944986049}"/>
    <cellStyle name="Migliaia 41 3 5" xfId="5148" xr:uid="{CD2EAA0D-FE4D-489D-8A8E-8FB617A055DB}"/>
    <cellStyle name="Migliaia 41 3 6" xfId="6024" xr:uid="{3B55DFF4-7F35-4C74-BBFB-674999620CAA}"/>
    <cellStyle name="Migliaia 41 4" xfId="813" xr:uid="{64FB8D92-A28B-4445-83B2-977E580B04B1}"/>
    <cellStyle name="Migliaia 41 4 2" xfId="814" xr:uid="{9E382430-3D36-4639-868A-7AFB44A5A4DE}"/>
    <cellStyle name="Migliaia 41 4 2 2" xfId="2519" xr:uid="{6C33DF97-4D73-49A5-B85C-25A8B7689301}"/>
    <cellStyle name="Migliaia 41 4 2 2 2" xfId="5551" xr:uid="{1F412302-B7E1-44A9-8971-3838A1D9AF25}"/>
    <cellStyle name="Migliaia 41 4 2 2 3" xfId="6472" xr:uid="{12E35780-183A-45F1-B876-6F51DDE34429}"/>
    <cellStyle name="Migliaia 41 4 2 3" xfId="5152" xr:uid="{8F21BB2C-0ADC-4E2B-BE6F-6CABA3F6EB11}"/>
    <cellStyle name="Migliaia 41 4 2 4" xfId="6028" xr:uid="{D36935C7-08C5-47BC-92EE-1FBA26DE499A}"/>
    <cellStyle name="Migliaia 41 4 3" xfId="2518" xr:uid="{3B7A854B-4835-40F1-B979-6F4D1C950C8C}"/>
    <cellStyle name="Migliaia 41 4 3 2" xfId="5550" xr:uid="{E2482C83-3D4C-4E1B-9F2B-A409ACF71118}"/>
    <cellStyle name="Migliaia 41 4 3 3" xfId="6471" xr:uid="{CB0BD7C4-2CAF-4BB9-ADD5-BBD8ED581671}"/>
    <cellStyle name="Migliaia 41 4 4" xfId="5151" xr:uid="{C45722B5-6A27-471A-A9DD-14680A838AD8}"/>
    <cellStyle name="Migliaia 41 4 5" xfId="6027" xr:uid="{C2F78D83-1864-457E-99B9-C73A5AB27DF7}"/>
    <cellStyle name="Migliaia 41 5" xfId="815" xr:uid="{00AAAF95-8A23-45E0-A16B-1994875639A3}"/>
    <cellStyle name="Migliaia 41 5 2" xfId="5153" xr:uid="{F3E34612-ACD7-4792-BCFC-ED7C27D72961}"/>
    <cellStyle name="Migliaia 41 5 3" xfId="6029" xr:uid="{12414684-8D31-4BB8-898E-7FF11519AD6C}"/>
    <cellStyle name="Migliaia 41 6" xfId="4840" xr:uid="{EC074B98-07CD-4A18-9D78-30E1C5DA74A7}"/>
    <cellStyle name="Migliaia 41 7" xfId="6022" xr:uid="{467C07C6-F656-4E43-A4E6-AD03C51F59A9}"/>
    <cellStyle name="Migliaia 42" xfId="816" xr:uid="{D4B821F4-F76C-47BB-B592-64843ADB39E6}"/>
    <cellStyle name="Migliaia 42 2" xfId="817" xr:uid="{40A3DCAC-5B1C-41D0-A3BF-D292D2939020}"/>
    <cellStyle name="Migliaia 42 2 2" xfId="2520" xr:uid="{AB6B85CC-3CFA-4721-A0EF-0D3A23BBECCA}"/>
    <cellStyle name="Migliaia 42 2 2 2" xfId="5552" xr:uid="{12BBF855-BFBB-4B5F-A35A-FAADDCF306E4}"/>
    <cellStyle name="Migliaia 42 2 2 3" xfId="6473" xr:uid="{AAA43918-464A-4CBE-877B-4A77344DB590}"/>
    <cellStyle name="Migliaia 42 2 3" xfId="4905" xr:uid="{7B1CE398-B739-480F-892C-B9E035775E27}"/>
    <cellStyle name="Migliaia 42 2 4" xfId="6031" xr:uid="{10F02BD5-5C47-48CB-9789-F82CD3B1D148}"/>
    <cellStyle name="Migliaia 42 3" xfId="818" xr:uid="{61D5B4BF-DD2F-46F1-AFA5-4C6F46F4F6A6}"/>
    <cellStyle name="Migliaia 42 3 2" xfId="819" xr:uid="{9EF78FC4-EF0B-418D-8FBF-A3361955111C}"/>
    <cellStyle name="Migliaia 42 3 2 2" xfId="5155" xr:uid="{A98321D5-0D10-4676-92FB-BAC54781BC04}"/>
    <cellStyle name="Migliaia 42 3 2 3" xfId="6033" xr:uid="{62A4B803-E7DD-42BF-AC37-EC23ED6CC825}"/>
    <cellStyle name="Migliaia 42 3 3" xfId="820" xr:uid="{CF595E55-17C3-47B1-A54C-9DD0DD38FCFA}"/>
    <cellStyle name="Migliaia 42 3 3 2" xfId="2522" xr:uid="{21DB4B6C-2038-4D84-9D75-7E5109B2A950}"/>
    <cellStyle name="Migliaia 42 3 3 2 2" xfId="5554" xr:uid="{26C6CD52-020E-4D82-B9E5-B42009B2A2E9}"/>
    <cellStyle name="Migliaia 42 3 3 2 3" xfId="6475" xr:uid="{EBC23DCF-1657-4703-82C1-73E4866B422E}"/>
    <cellStyle name="Migliaia 42 3 3 3" xfId="5156" xr:uid="{533DE4ED-3FC1-4696-A123-AF087C80DD94}"/>
    <cellStyle name="Migliaia 42 3 3 4" xfId="6034" xr:uid="{1E724C5F-612C-4DAD-A389-3E187CFFEAAD}"/>
    <cellStyle name="Migliaia 42 3 4" xfId="2521" xr:uid="{0B60E023-9C76-4F8C-BF02-AFBE3071E356}"/>
    <cellStyle name="Migliaia 42 3 4 2" xfId="5553" xr:uid="{762D09DA-5034-4744-A8E8-D986AACE7732}"/>
    <cellStyle name="Migliaia 42 3 4 3" xfId="6474" xr:uid="{AAD212BD-1091-4CA1-9806-DDF16EEC5344}"/>
    <cellStyle name="Migliaia 42 3 5" xfId="5154" xr:uid="{53A87C24-4162-44C6-BEC9-436CF562DE44}"/>
    <cellStyle name="Migliaia 42 3 6" xfId="6032" xr:uid="{57A5294A-3353-46C7-AC98-04FD88687467}"/>
    <cellStyle name="Migliaia 42 4" xfId="821" xr:uid="{62202099-B469-4C69-B118-B0E6B00BD116}"/>
    <cellStyle name="Migliaia 42 4 2" xfId="822" xr:uid="{56A0B664-BD5A-4056-9ED0-C3AE355E9DDE}"/>
    <cellStyle name="Migliaia 42 4 2 2" xfId="2524" xr:uid="{DA3B10C2-2E61-4419-8ECE-06E1F8F7F440}"/>
    <cellStyle name="Migliaia 42 4 2 2 2" xfId="5556" xr:uid="{7F0602E4-0479-4AD3-A00A-5B8C20440150}"/>
    <cellStyle name="Migliaia 42 4 2 2 3" xfId="6477" xr:uid="{A8287C60-BAD4-444B-87FD-D6A665461764}"/>
    <cellStyle name="Migliaia 42 4 2 3" xfId="5158" xr:uid="{653383D8-8A50-47A7-B93D-46F32C35952C}"/>
    <cellStyle name="Migliaia 42 4 2 4" xfId="6036" xr:uid="{7E240647-39D3-47F6-992A-3480093D3120}"/>
    <cellStyle name="Migliaia 42 4 3" xfId="2523" xr:uid="{58D0D166-6155-41ED-A313-9DE489610490}"/>
    <cellStyle name="Migliaia 42 4 3 2" xfId="5555" xr:uid="{DF2C519F-8440-492F-8F33-68993D2EA1CC}"/>
    <cellStyle name="Migliaia 42 4 3 3" xfId="6476" xr:uid="{8F36BD41-147D-4B2E-8A01-EF707E81F964}"/>
    <cellStyle name="Migliaia 42 4 4" xfId="5157" xr:uid="{057BD3A6-C1B7-40C5-A157-9CD88BE46A90}"/>
    <cellStyle name="Migliaia 42 4 5" xfId="6035" xr:uid="{60181D4A-7A58-4CF9-A202-62A83A62D858}"/>
    <cellStyle name="Migliaia 42 5" xfId="823" xr:uid="{AD276B9F-1409-472F-A595-641C8585E75A}"/>
    <cellStyle name="Migliaia 42 5 2" xfId="5159" xr:uid="{01A1F20F-1B29-4ABC-B385-3B8244E04BD2}"/>
    <cellStyle name="Migliaia 42 5 3" xfId="6037" xr:uid="{4171472A-A004-4084-B725-D8697A601B12}"/>
    <cellStyle name="Migliaia 42 6" xfId="4841" xr:uid="{F57A52AA-8A88-440B-AA7D-B2AD643E0D79}"/>
    <cellStyle name="Migliaia 42 7" xfId="6030" xr:uid="{D6C4290B-E0BC-4750-A3CC-C68FAE00DE9E}"/>
    <cellStyle name="Migliaia 43" xfId="824" xr:uid="{1A1E7F0C-87DA-4577-8F09-2F8C448E083E}"/>
    <cellStyle name="Migliaia 43 2" xfId="825" xr:uid="{EC059143-8BF7-4409-B410-EBBBC2A0E5C4}"/>
    <cellStyle name="Migliaia 43 2 2" xfId="2525" xr:uid="{1C99DD6D-FC1F-45B9-98A6-364299FBB073}"/>
    <cellStyle name="Migliaia 43 2 2 2" xfId="5557" xr:uid="{D9F5775D-3919-46DD-9A0B-C5F14CE5B25E}"/>
    <cellStyle name="Migliaia 43 2 2 3" xfId="6478" xr:uid="{27034C2D-0BA9-4A9C-B447-6F167F49C420}"/>
    <cellStyle name="Migliaia 43 2 3" xfId="4906" xr:uid="{B661BFDD-785E-40C0-A3CB-59DA5DC3C784}"/>
    <cellStyle name="Migliaia 43 2 4" xfId="6039" xr:uid="{AC0AACA0-FB8E-4482-833A-6A99521806C0}"/>
    <cellStyle name="Migliaia 43 3" xfId="826" xr:uid="{6AFC9B5B-C706-49AA-BA20-AE180806D8F8}"/>
    <cellStyle name="Migliaia 43 3 2" xfId="827" xr:uid="{17C0BE07-E6D8-40A5-9E5B-F99EB685B57F}"/>
    <cellStyle name="Migliaia 43 3 2 2" xfId="5161" xr:uid="{2B39052F-C73C-41DC-96B2-4101C3617840}"/>
    <cellStyle name="Migliaia 43 3 2 3" xfId="6041" xr:uid="{2131C40A-CDB0-43F2-8866-00B69697A116}"/>
    <cellStyle name="Migliaia 43 3 3" xfId="828" xr:uid="{0041EA71-8979-4E2D-9D63-296BF4991A2B}"/>
    <cellStyle name="Migliaia 43 3 3 2" xfId="2527" xr:uid="{2546D767-B791-4C6F-A463-1F83118ABAE3}"/>
    <cellStyle name="Migliaia 43 3 3 2 2" xfId="5559" xr:uid="{3F962273-592D-472E-90E6-0900960CD10E}"/>
    <cellStyle name="Migliaia 43 3 3 2 3" xfId="6480" xr:uid="{F22EF0AA-EBD5-479B-A974-1779FFE214D8}"/>
    <cellStyle name="Migliaia 43 3 3 3" xfId="5162" xr:uid="{60893B3A-0D6C-4CE3-87BE-B9D3E094AD81}"/>
    <cellStyle name="Migliaia 43 3 3 4" xfId="6042" xr:uid="{0E7C7223-634C-4CDE-95C9-7626A390977C}"/>
    <cellStyle name="Migliaia 43 3 4" xfId="2526" xr:uid="{94D9E5D3-9025-40ED-B6FF-E72B1DFC0318}"/>
    <cellStyle name="Migliaia 43 3 4 2" xfId="5558" xr:uid="{458654DB-3EE2-4A08-943C-FFD4916518BA}"/>
    <cellStyle name="Migliaia 43 3 4 3" xfId="6479" xr:uid="{AD5D369D-9514-4094-98CD-4283DD6ED45A}"/>
    <cellStyle name="Migliaia 43 3 5" xfId="5160" xr:uid="{005381EE-D32D-4783-9E80-5965B6F151B3}"/>
    <cellStyle name="Migliaia 43 3 6" xfId="6040" xr:uid="{8F31355E-59A3-4563-85FB-6C607CF22A34}"/>
    <cellStyle name="Migliaia 43 4" xfId="829" xr:uid="{5CB9882C-6357-402B-A9DC-A7C05BFF75F8}"/>
    <cellStyle name="Migliaia 43 4 2" xfId="830" xr:uid="{74F4B527-585F-49BC-996C-EDD3A7DD1684}"/>
    <cellStyle name="Migliaia 43 4 2 2" xfId="2529" xr:uid="{3B4B9FAE-BD01-4176-A245-61377F80E6FB}"/>
    <cellStyle name="Migliaia 43 4 2 2 2" xfId="5561" xr:uid="{D0655845-5BC1-4643-9643-D4BF724B6DD6}"/>
    <cellStyle name="Migliaia 43 4 2 2 3" xfId="6482" xr:uid="{36973B46-84A6-4F9B-8A13-BF06A3DB041A}"/>
    <cellStyle name="Migliaia 43 4 2 3" xfId="5164" xr:uid="{DD5A0171-469C-4A82-A68F-28116768F13D}"/>
    <cellStyle name="Migliaia 43 4 2 4" xfId="6044" xr:uid="{3F3ECE22-E10B-4A6F-AB50-05DEAC316771}"/>
    <cellStyle name="Migliaia 43 4 3" xfId="2528" xr:uid="{2772AB5C-53D3-4ADB-9137-2F6E98648B4B}"/>
    <cellStyle name="Migliaia 43 4 3 2" xfId="5560" xr:uid="{647EFCFF-61E7-442D-93C6-B30F22E13596}"/>
    <cellStyle name="Migliaia 43 4 3 3" xfId="6481" xr:uid="{CCA631AC-B166-418D-BEEF-E77309A30E47}"/>
    <cellStyle name="Migliaia 43 4 4" xfId="5163" xr:uid="{1A1FD8F8-E432-43D0-B24D-05C292F70C92}"/>
    <cellStyle name="Migliaia 43 4 5" xfId="6043" xr:uid="{455ED13C-3A45-4F7E-8E70-13E8FB9C69F7}"/>
    <cellStyle name="Migliaia 43 5" xfId="831" xr:uid="{22973914-7432-41B7-9AD9-B66013DFA38D}"/>
    <cellStyle name="Migliaia 43 5 2" xfId="5165" xr:uid="{4A81D66C-99D6-4311-A51F-0EA353D1054F}"/>
    <cellStyle name="Migliaia 43 5 3" xfId="6045" xr:uid="{5861604C-0CBB-4818-8E6B-B9135AE35979}"/>
    <cellStyle name="Migliaia 43 6" xfId="4842" xr:uid="{4DA0BAAF-FB49-4370-BBB6-6F657F873354}"/>
    <cellStyle name="Migliaia 43 7" xfId="6038" xr:uid="{DE9DB3FC-C6E5-4B6C-ABE8-AF4C2856FEBF}"/>
    <cellStyle name="Migliaia 44" xfId="832" xr:uid="{57E85B83-7C50-49FB-8396-D76AF40181F3}"/>
    <cellStyle name="Migliaia 44 2" xfId="833" xr:uid="{E73AEFD8-BC27-4D8B-AF5B-C52DCE0C7DAD}"/>
    <cellStyle name="Migliaia 44 2 2" xfId="2530" xr:uid="{757CDB9B-3FE0-4C26-9AA6-568EED94D3D6}"/>
    <cellStyle name="Migliaia 44 2 2 2" xfId="5562" xr:uid="{642E62F2-9D2A-4DBD-BDBA-F290DC7128ED}"/>
    <cellStyle name="Migliaia 44 2 2 3" xfId="6483" xr:uid="{C9F5279D-43B0-4972-B3DF-EF3751EA0098}"/>
    <cellStyle name="Migliaia 44 2 3" xfId="4907" xr:uid="{0522447E-1B36-4DDE-9CA9-D57450F3435F}"/>
    <cellStyle name="Migliaia 44 2 4" xfId="6047" xr:uid="{1F46D0B9-83A7-4E35-83E6-FB56F76265C2}"/>
    <cellStyle name="Migliaia 44 3" xfId="834" xr:uid="{1FFC6F16-8194-40B4-AB7C-1B724DE68932}"/>
    <cellStyle name="Migliaia 44 3 2" xfId="835" xr:uid="{9B83F386-1433-4343-AD0C-5603F0493C6D}"/>
    <cellStyle name="Migliaia 44 3 2 2" xfId="5167" xr:uid="{1EF518B8-18E0-4114-81F2-A5AA029C0EDA}"/>
    <cellStyle name="Migliaia 44 3 2 3" xfId="6049" xr:uid="{FB114D92-6D05-4133-BF07-82AFD4B49861}"/>
    <cellStyle name="Migliaia 44 3 3" xfId="836" xr:uid="{416429E9-6D00-4167-B4F3-C4D03C8193DE}"/>
    <cellStyle name="Migliaia 44 3 3 2" xfId="2532" xr:uid="{077CEEC9-DC0C-4B59-8D13-CBCFEA5ED869}"/>
    <cellStyle name="Migliaia 44 3 3 2 2" xfId="5564" xr:uid="{414EA194-F714-4168-9E98-81CD9CDE9348}"/>
    <cellStyle name="Migliaia 44 3 3 2 3" xfId="6485" xr:uid="{E9D6DE57-7F87-4DBD-A6EF-FA9A73ABD992}"/>
    <cellStyle name="Migliaia 44 3 3 3" xfId="5168" xr:uid="{E8F0B6D4-0A0B-457B-B4D7-E6D692789A08}"/>
    <cellStyle name="Migliaia 44 3 3 4" xfId="6050" xr:uid="{C34ADF69-EED6-4DD0-BE4F-C4324E690309}"/>
    <cellStyle name="Migliaia 44 3 4" xfId="2531" xr:uid="{21DF09EE-2D79-4ECB-BAAA-70FD8492DB74}"/>
    <cellStyle name="Migliaia 44 3 4 2" xfId="5563" xr:uid="{F48CC831-9EF7-4000-8AC5-4B08F8024CDB}"/>
    <cellStyle name="Migliaia 44 3 4 3" xfId="6484" xr:uid="{2CC34A8A-EA34-4293-832D-7FE96EA3DB4D}"/>
    <cellStyle name="Migliaia 44 3 5" xfId="5166" xr:uid="{27C333F5-505E-46B9-8E9E-EEF384013DE9}"/>
    <cellStyle name="Migliaia 44 3 6" xfId="6048" xr:uid="{5A37162B-87F6-460A-B265-245B71E17299}"/>
    <cellStyle name="Migliaia 44 4" xfId="837" xr:uid="{FF7945DF-6335-442C-8E2B-B4094A8E0CAC}"/>
    <cellStyle name="Migliaia 44 4 2" xfId="838" xr:uid="{004C6344-FD76-4E9D-AB24-3D8B93BCA73A}"/>
    <cellStyle name="Migliaia 44 4 2 2" xfId="2534" xr:uid="{EEE83438-40A3-4BDE-956E-9039E4795274}"/>
    <cellStyle name="Migliaia 44 4 2 2 2" xfId="5566" xr:uid="{122A9737-9C5B-4766-9058-41C81C7D2FD7}"/>
    <cellStyle name="Migliaia 44 4 2 2 3" xfId="6487" xr:uid="{1D41FE4E-52C9-49BB-A181-37F248334486}"/>
    <cellStyle name="Migliaia 44 4 2 3" xfId="5170" xr:uid="{40470B73-6665-4530-AE64-A9426611A786}"/>
    <cellStyle name="Migliaia 44 4 2 4" xfId="6052" xr:uid="{502022FE-B5A0-4271-900F-9CDD11B058BF}"/>
    <cellStyle name="Migliaia 44 4 3" xfId="2533" xr:uid="{7FE325C3-8E6F-4875-93FD-3157760E0458}"/>
    <cellStyle name="Migliaia 44 4 3 2" xfId="5565" xr:uid="{746C6FEF-10B9-44CB-9D5F-5F6B9BA14706}"/>
    <cellStyle name="Migliaia 44 4 3 3" xfId="6486" xr:uid="{60D0BC40-09BD-4E3A-A85D-3C4ED5E3E427}"/>
    <cellStyle name="Migliaia 44 4 4" xfId="5169" xr:uid="{0FE3CC14-70CF-45EB-ACAC-77A78AF59D28}"/>
    <cellStyle name="Migliaia 44 4 5" xfId="6051" xr:uid="{3E6C1733-1F3E-46BC-A57A-6A0D7DB1F822}"/>
    <cellStyle name="Migliaia 44 5" xfId="839" xr:uid="{ED213891-DD95-4A96-BFA5-B5334597E91E}"/>
    <cellStyle name="Migliaia 44 5 2" xfId="5171" xr:uid="{A3C8F846-8244-47A5-BE2B-41460DF52DCB}"/>
    <cellStyle name="Migliaia 44 5 3" xfId="6053" xr:uid="{9A179A19-86B9-41C9-80C4-D88F75A25092}"/>
    <cellStyle name="Migliaia 44 6" xfId="4843" xr:uid="{CBA2017C-C1AD-451F-90BE-788BE633862C}"/>
    <cellStyle name="Migliaia 44 7" xfId="6046" xr:uid="{2C6951FB-EFB3-4897-8642-5EFB64F6254D}"/>
    <cellStyle name="Migliaia 45" xfId="840" xr:uid="{FCEAB8AD-1842-4935-9C81-6E7663DA15BC}"/>
    <cellStyle name="Migliaia 45 2" xfId="841" xr:uid="{488CBB80-8B3E-4BF2-AD8B-04542CD17073}"/>
    <cellStyle name="Migliaia 45 2 2" xfId="2535" xr:uid="{3C7092E2-6B98-4338-B3BE-5610F30C0541}"/>
    <cellStyle name="Migliaia 45 2 2 2" xfId="5567" xr:uid="{508A2F8F-3952-4A56-A9B4-1578E1BA3394}"/>
    <cellStyle name="Migliaia 45 2 2 3" xfId="6488" xr:uid="{F0FC4D53-CCAF-4C95-AB85-23DA43E91547}"/>
    <cellStyle name="Migliaia 45 2 3" xfId="4908" xr:uid="{9C4996E2-3C2D-4918-8C49-701C4E68B9EB}"/>
    <cellStyle name="Migliaia 45 2 4" xfId="6055" xr:uid="{FE84A36E-F463-41DB-8630-1541795E581B}"/>
    <cellStyle name="Migliaia 45 3" xfId="842" xr:uid="{0997D0E5-443C-4D80-A59B-09C2A355CFB3}"/>
    <cellStyle name="Migliaia 45 3 2" xfId="843" xr:uid="{AAA56647-6C16-4055-A55B-C600D6A18AEE}"/>
    <cellStyle name="Migliaia 45 3 2 2" xfId="5173" xr:uid="{F8CFFDC9-9FE1-4048-9CAE-4920BC8BE035}"/>
    <cellStyle name="Migliaia 45 3 2 3" xfId="6057" xr:uid="{D489D67D-0270-4A75-B288-DC0AD5BD1BD8}"/>
    <cellStyle name="Migliaia 45 3 3" xfId="844" xr:uid="{61BF2541-D3A2-4DC7-BAC8-D98EEDB7D420}"/>
    <cellStyle name="Migliaia 45 3 3 2" xfId="2537" xr:uid="{4BDCA520-501D-4BD9-8351-64C61C2439E9}"/>
    <cellStyle name="Migliaia 45 3 3 2 2" xfId="5569" xr:uid="{D4FFB0A6-4322-4C44-88B1-FC824871E8B5}"/>
    <cellStyle name="Migliaia 45 3 3 2 3" xfId="6490" xr:uid="{C8239B9D-0A71-400F-9CF3-A7D22E3FE26E}"/>
    <cellStyle name="Migliaia 45 3 3 3" xfId="5174" xr:uid="{A73D8A27-C7A2-4D66-9EA1-10D115EAE8C6}"/>
    <cellStyle name="Migliaia 45 3 3 4" xfId="6058" xr:uid="{F3615E55-5F62-4F31-B254-F09651E464A2}"/>
    <cellStyle name="Migliaia 45 3 4" xfId="2536" xr:uid="{18B6FBE5-B145-4461-8143-8A55E2ACB3FD}"/>
    <cellStyle name="Migliaia 45 3 4 2" xfId="5568" xr:uid="{73A6F270-8F77-433C-89BD-19627DC4BFC8}"/>
    <cellStyle name="Migliaia 45 3 4 3" xfId="6489" xr:uid="{4235895B-E59B-4639-B650-435A6D31AB51}"/>
    <cellStyle name="Migliaia 45 3 5" xfId="5172" xr:uid="{06AE04F0-4A40-4BE4-8BC3-E98377F80D66}"/>
    <cellStyle name="Migliaia 45 3 6" xfId="6056" xr:uid="{E71F916E-F6A9-4884-A92A-E4E7FA0E3516}"/>
    <cellStyle name="Migliaia 45 4" xfId="845" xr:uid="{42499D8F-5348-4438-8526-A5082644225F}"/>
    <cellStyle name="Migliaia 45 4 2" xfId="846" xr:uid="{9CB71885-7752-4500-8E2C-7278FD04D444}"/>
    <cellStyle name="Migliaia 45 4 2 2" xfId="2539" xr:uid="{707D214F-1D7A-4D8A-9BA2-BC0EAF12A17E}"/>
    <cellStyle name="Migliaia 45 4 2 2 2" xfId="5571" xr:uid="{F37E736B-61B2-415A-936D-2CF146FE6FD6}"/>
    <cellStyle name="Migliaia 45 4 2 2 3" xfId="6492" xr:uid="{F9F54B58-EA58-451B-ABAA-C01B3C3E9A7F}"/>
    <cellStyle name="Migliaia 45 4 2 3" xfId="5176" xr:uid="{BFB120C8-F185-4A38-ACE6-7D5364205310}"/>
    <cellStyle name="Migliaia 45 4 2 4" xfId="6060" xr:uid="{8AB66E07-DC63-4C53-A489-1BA84B6AE2D8}"/>
    <cellStyle name="Migliaia 45 4 3" xfId="2538" xr:uid="{93C19633-1263-41B8-83BE-171079D79EDF}"/>
    <cellStyle name="Migliaia 45 4 3 2" xfId="5570" xr:uid="{A6457781-A6D8-4FA5-9F10-1DD01F1B64B0}"/>
    <cellStyle name="Migliaia 45 4 3 3" xfId="6491" xr:uid="{29E28D95-D9FE-4728-A1A6-84FAC25F16FE}"/>
    <cellStyle name="Migliaia 45 4 4" xfId="5175" xr:uid="{5DC55438-21B3-421E-A7B6-4701228F63C1}"/>
    <cellStyle name="Migliaia 45 4 5" xfId="6059" xr:uid="{258C3225-D1CB-4E9D-9707-BC9BAAB65942}"/>
    <cellStyle name="Migliaia 45 5" xfId="847" xr:uid="{2580D2E3-37F1-46A5-A88F-97765E801DD0}"/>
    <cellStyle name="Migliaia 45 5 2" xfId="5177" xr:uid="{213D617F-1007-4F43-8802-8D1F7F944BB8}"/>
    <cellStyle name="Migliaia 45 5 3" xfId="6061" xr:uid="{F9726CF6-9CAE-430D-8120-FB916EED9A41}"/>
    <cellStyle name="Migliaia 45 6" xfId="4844" xr:uid="{D17CCD8F-C4E6-4E89-AADB-C3B43345AC93}"/>
    <cellStyle name="Migliaia 45 7" xfId="6054" xr:uid="{C84768B7-C61F-46C0-8BB2-01951D49F4F9}"/>
    <cellStyle name="Migliaia 46" xfId="848" xr:uid="{11B6BB98-C4E5-4B57-984B-B7E6FD573B0E}"/>
    <cellStyle name="Migliaia 46 2" xfId="849" xr:uid="{4296FC93-0682-4585-A139-B04254C03A21}"/>
    <cellStyle name="Migliaia 46 2 2" xfId="2540" xr:uid="{4216AAFB-95DA-4BB5-A6D6-F433D2843A62}"/>
    <cellStyle name="Migliaia 46 2 2 2" xfId="5572" xr:uid="{D3F01A92-9EDE-4161-9674-7CDEF86BC33E}"/>
    <cellStyle name="Migliaia 46 2 2 3" xfId="6493" xr:uid="{286B640F-F94C-4D76-B8B4-186CC8FC166D}"/>
    <cellStyle name="Migliaia 46 2 3" xfId="4909" xr:uid="{E4901C29-8AAF-4168-B2C1-0CF7941DB239}"/>
    <cellStyle name="Migliaia 46 2 4" xfId="6063" xr:uid="{B20F8099-21D3-4E7D-9D4C-C734F54464B4}"/>
    <cellStyle name="Migliaia 46 3" xfId="850" xr:uid="{CEAAB0E0-77D8-4B4B-B14F-F8D65F223199}"/>
    <cellStyle name="Migliaia 46 3 2" xfId="851" xr:uid="{0584ED7A-E955-4F10-8BB1-B01F84CE2E79}"/>
    <cellStyle name="Migliaia 46 3 2 2" xfId="5179" xr:uid="{A51DEDB3-8C03-43E1-936A-61D6537EB134}"/>
    <cellStyle name="Migliaia 46 3 2 3" xfId="6065" xr:uid="{FB794B37-FC62-48E0-AB5A-DEC4D06A196D}"/>
    <cellStyle name="Migliaia 46 3 3" xfId="852" xr:uid="{C60CD5E0-3B1B-4364-B26E-20C18A177557}"/>
    <cellStyle name="Migliaia 46 3 3 2" xfId="2542" xr:uid="{30550AC3-D670-4B16-88E3-6490C788BCA4}"/>
    <cellStyle name="Migliaia 46 3 3 2 2" xfId="5574" xr:uid="{22367FBD-45F2-4A14-BC4D-55BF43E3270A}"/>
    <cellStyle name="Migliaia 46 3 3 2 3" xfId="6495" xr:uid="{B52FCAB1-F424-4612-B7B5-96982953B354}"/>
    <cellStyle name="Migliaia 46 3 3 3" xfId="5180" xr:uid="{F94514F7-3ADB-4B66-9F7B-565D2123FCA8}"/>
    <cellStyle name="Migliaia 46 3 3 4" xfId="6066" xr:uid="{21E6EA66-F4C5-4231-B401-CD00AE19C377}"/>
    <cellStyle name="Migliaia 46 3 4" xfId="2541" xr:uid="{376E28C9-F74D-4256-A6A1-42D527098672}"/>
    <cellStyle name="Migliaia 46 3 4 2" xfId="5573" xr:uid="{AB77F802-79F1-4106-B867-130DBA6BD19F}"/>
    <cellStyle name="Migliaia 46 3 4 3" xfId="6494" xr:uid="{8D4E1A43-B196-4079-A744-2D02178B9839}"/>
    <cellStyle name="Migliaia 46 3 5" xfId="5178" xr:uid="{5832136B-83DF-47AC-BF00-27957435B96A}"/>
    <cellStyle name="Migliaia 46 3 6" xfId="6064" xr:uid="{266D1E47-F21B-4163-9124-C98247C7AD9D}"/>
    <cellStyle name="Migliaia 46 4" xfId="853" xr:uid="{EE2366C2-7858-40C2-BEF0-947888156D0C}"/>
    <cellStyle name="Migliaia 46 4 2" xfId="854" xr:uid="{720B3F1A-A3AD-4277-9B30-19F07C12378B}"/>
    <cellStyle name="Migliaia 46 4 2 2" xfId="2544" xr:uid="{100E05D5-012C-4543-B670-895B77958644}"/>
    <cellStyle name="Migliaia 46 4 2 2 2" xfId="5576" xr:uid="{458944F0-D2EF-4A37-8044-5634A81BD176}"/>
    <cellStyle name="Migliaia 46 4 2 2 3" xfId="6497" xr:uid="{BCDFCB60-17DF-48BF-98E4-06F7B039657F}"/>
    <cellStyle name="Migliaia 46 4 2 3" xfId="5182" xr:uid="{4290824F-41F6-4097-9F0F-A3B74611A9E9}"/>
    <cellStyle name="Migliaia 46 4 2 4" xfId="6068" xr:uid="{DF993D9D-0BEC-4BE6-919C-7FA996729188}"/>
    <cellStyle name="Migliaia 46 4 3" xfId="2543" xr:uid="{B1626146-5218-4816-86AA-77FF7496A120}"/>
    <cellStyle name="Migliaia 46 4 3 2" xfId="5575" xr:uid="{079C7585-53CB-4319-ADB9-F3F96D6920F7}"/>
    <cellStyle name="Migliaia 46 4 3 3" xfId="6496" xr:uid="{9C6F2533-218B-4119-AEA7-E93AA8590C75}"/>
    <cellStyle name="Migliaia 46 4 4" xfId="5181" xr:uid="{69C75A7B-E679-47C1-82B4-CF39FF523906}"/>
    <cellStyle name="Migliaia 46 4 5" xfId="6067" xr:uid="{36C4A01C-187F-4DD1-B999-CBEDCAC6146F}"/>
    <cellStyle name="Migliaia 46 5" xfId="855" xr:uid="{81F6373C-6E09-401B-BA2E-CA88070658EC}"/>
    <cellStyle name="Migliaia 46 5 2" xfId="5183" xr:uid="{5879D6A9-E974-446B-9EC1-C36D83E93B2A}"/>
    <cellStyle name="Migliaia 46 5 3" xfId="6069" xr:uid="{49D43265-7DB6-4438-A5DA-11814ED4F18F}"/>
    <cellStyle name="Migliaia 46 6" xfId="4845" xr:uid="{540592F7-C9F6-46AA-8DF7-0A2AFDF1DED6}"/>
    <cellStyle name="Migliaia 46 7" xfId="6062" xr:uid="{D90AC0B5-615E-4222-B0A6-DAC12B2593AD}"/>
    <cellStyle name="Migliaia 47" xfId="856" xr:uid="{240E1F72-BF98-4EBA-B014-D043F0F55830}"/>
    <cellStyle name="Migliaia 47 2" xfId="857" xr:uid="{86538A17-584D-4955-93DE-9D80C3FDD06D}"/>
    <cellStyle name="Migliaia 47 2 2" xfId="2545" xr:uid="{FFB3DBD9-142F-484B-ABC0-182E9BB58F55}"/>
    <cellStyle name="Migliaia 47 2 2 2" xfId="5577" xr:uid="{FCCCDF10-8310-4686-B5A3-FECA73ABE634}"/>
    <cellStyle name="Migliaia 47 2 2 3" xfId="6498" xr:uid="{E34CDCD2-BD80-4817-98F9-42DBEAB5D15E}"/>
    <cellStyle name="Migliaia 47 2 3" xfId="4910" xr:uid="{19123065-FE5C-413A-BE3B-63B39D46D5C9}"/>
    <cellStyle name="Migliaia 47 2 4" xfId="6071" xr:uid="{1D5FCAF7-E34E-4FB3-8F6B-684FDB3543AA}"/>
    <cellStyle name="Migliaia 47 3" xfId="858" xr:uid="{7DED3FE1-F0E3-4CB9-8157-4A4C5FD6B98D}"/>
    <cellStyle name="Migliaia 47 3 2" xfId="859" xr:uid="{5B9A30B8-1D9E-4CBF-A9E8-040FDE12A89A}"/>
    <cellStyle name="Migliaia 47 3 2 2" xfId="5185" xr:uid="{1339F214-A2DA-451C-A9B6-C8443A330EA4}"/>
    <cellStyle name="Migliaia 47 3 2 3" xfId="6073" xr:uid="{AE513377-874E-4E3E-9888-376EC9BAF818}"/>
    <cellStyle name="Migliaia 47 3 3" xfId="860" xr:uid="{8A3BC4E0-025A-46B9-9C35-46922E17D102}"/>
    <cellStyle name="Migliaia 47 3 3 2" xfId="2547" xr:uid="{422D21C4-BB30-4328-9E59-9932DF960986}"/>
    <cellStyle name="Migliaia 47 3 3 2 2" xfId="5579" xr:uid="{0C2D459C-A1C5-4659-B867-B213638291A2}"/>
    <cellStyle name="Migliaia 47 3 3 2 3" xfId="6500" xr:uid="{A6CEEB3B-FBB2-4675-89E1-A653F9679D2D}"/>
    <cellStyle name="Migliaia 47 3 3 3" xfId="5186" xr:uid="{3920AB6D-F2FD-4325-9D73-26C3FB1E29E4}"/>
    <cellStyle name="Migliaia 47 3 3 4" xfId="6074" xr:uid="{D4804734-DD02-4CAA-8E9D-C974D161E281}"/>
    <cellStyle name="Migliaia 47 3 4" xfId="2546" xr:uid="{1A3FBC09-184A-47AD-868C-C30C975FB929}"/>
    <cellStyle name="Migliaia 47 3 4 2" xfId="5578" xr:uid="{7C9A08F8-FDBC-4447-8C21-DCF6480D350C}"/>
    <cellStyle name="Migliaia 47 3 4 3" xfId="6499" xr:uid="{E8C15674-6C40-496F-92DC-CF21085C3D3E}"/>
    <cellStyle name="Migliaia 47 3 5" xfId="5184" xr:uid="{EC80D3DF-F90F-462B-8D2B-66DF2DA3AA62}"/>
    <cellStyle name="Migliaia 47 3 6" xfId="6072" xr:uid="{2C3AC36C-4F12-4557-9DB8-871F523DA8C5}"/>
    <cellStyle name="Migliaia 47 4" xfId="861" xr:uid="{32703EF2-74AC-45EC-9118-AA96DABB7D1A}"/>
    <cellStyle name="Migliaia 47 4 2" xfId="862" xr:uid="{91C285C4-DE82-4860-992D-86BDAB28381F}"/>
    <cellStyle name="Migliaia 47 4 2 2" xfId="2549" xr:uid="{4AF66658-71B1-428C-B448-154B6FD7574B}"/>
    <cellStyle name="Migliaia 47 4 2 2 2" xfId="5581" xr:uid="{C33989D0-647D-4EC2-B4AF-35F929168D7B}"/>
    <cellStyle name="Migliaia 47 4 2 2 3" xfId="6502" xr:uid="{42775D01-2B1C-4283-AE24-A76B19662D6D}"/>
    <cellStyle name="Migliaia 47 4 2 3" xfId="5188" xr:uid="{7AF363BB-FD2A-4D19-AB11-D77F5A31FA8F}"/>
    <cellStyle name="Migliaia 47 4 2 4" xfId="6076" xr:uid="{C1817869-7A29-4097-B0AE-1152C3D43C35}"/>
    <cellStyle name="Migliaia 47 4 3" xfId="2548" xr:uid="{E18DCA59-3A1D-47F6-BE57-1CC72B462297}"/>
    <cellStyle name="Migliaia 47 4 3 2" xfId="5580" xr:uid="{045CDBA0-2CD2-4AD1-99D3-6EDD8D21EC8D}"/>
    <cellStyle name="Migliaia 47 4 3 3" xfId="6501" xr:uid="{1B022603-064F-4BF1-B49A-716AA68DC694}"/>
    <cellStyle name="Migliaia 47 4 4" xfId="5187" xr:uid="{5531476F-9C8B-4C0B-B61D-84D1762287C1}"/>
    <cellStyle name="Migliaia 47 4 5" xfId="6075" xr:uid="{E4A32A4D-BB71-47B9-9C87-438639B23E95}"/>
    <cellStyle name="Migliaia 47 5" xfId="863" xr:uid="{14079315-08D8-4676-AC7E-CEA6EDE27B26}"/>
    <cellStyle name="Migliaia 47 5 2" xfId="5189" xr:uid="{F0F72E76-C6BD-4A08-A1F4-271E44CB0F0E}"/>
    <cellStyle name="Migliaia 47 5 3" xfId="6077" xr:uid="{E70C31A9-B6BA-4E26-8A31-5B8E31EDF191}"/>
    <cellStyle name="Migliaia 47 6" xfId="4846" xr:uid="{C15BFAC5-F7A6-41E5-A12C-EE3B6087860F}"/>
    <cellStyle name="Migliaia 47 7" xfId="6070" xr:uid="{5C833412-5504-450D-AE9C-2C5347E257C3}"/>
    <cellStyle name="Migliaia 48" xfId="864" xr:uid="{C668A3ED-75EF-48FE-8CA0-1B17D5480875}"/>
    <cellStyle name="Migliaia 48 2" xfId="865" xr:uid="{889611A4-491E-4304-8670-94C95763B55E}"/>
    <cellStyle name="Migliaia 48 2 2" xfId="2550" xr:uid="{D47ABAF2-7D7D-4D3C-A45E-33B2D64F975E}"/>
    <cellStyle name="Migliaia 48 2 2 2" xfId="5582" xr:uid="{B10AD39B-F870-4CFA-9101-38E7E78240BC}"/>
    <cellStyle name="Migliaia 48 2 2 3" xfId="6503" xr:uid="{5019F2E3-1CCB-4AD8-8CC5-AE2893FB7521}"/>
    <cellStyle name="Migliaia 48 2 3" xfId="4911" xr:uid="{A2282E2C-410D-485F-9533-7063220433A9}"/>
    <cellStyle name="Migliaia 48 2 4" xfId="6079" xr:uid="{0C556F2C-96B7-4E82-8EE1-A5F4E28608D4}"/>
    <cellStyle name="Migliaia 48 3" xfId="866" xr:uid="{746A8565-8B55-4285-8A86-919F3179613A}"/>
    <cellStyle name="Migliaia 48 3 2" xfId="867" xr:uid="{7716C23C-0470-4935-97E1-D14FE5BC0D6F}"/>
    <cellStyle name="Migliaia 48 3 2 2" xfId="5191" xr:uid="{3684E333-C98C-4AFF-B09C-DF0F82F948EA}"/>
    <cellStyle name="Migliaia 48 3 2 3" xfId="6081" xr:uid="{9D694989-DDB2-4826-BAF7-FB3A3C124ACC}"/>
    <cellStyle name="Migliaia 48 3 3" xfId="868" xr:uid="{0B547375-9AA9-48E2-8769-34065FD67D86}"/>
    <cellStyle name="Migliaia 48 3 3 2" xfId="2552" xr:uid="{CD2BDFA4-B503-4FA3-8ACD-F1FA06901D13}"/>
    <cellStyle name="Migliaia 48 3 3 2 2" xfId="5584" xr:uid="{2CE0335F-32C3-494D-80EB-79F3F5A87AFB}"/>
    <cellStyle name="Migliaia 48 3 3 2 3" xfId="6505" xr:uid="{597CDA67-2221-4C21-B617-C75892213EEA}"/>
    <cellStyle name="Migliaia 48 3 3 3" xfId="5192" xr:uid="{6B0AEF2D-AA4A-47DF-9DED-6244AA71C569}"/>
    <cellStyle name="Migliaia 48 3 3 4" xfId="6082" xr:uid="{C0296730-6BBF-4BFC-A3D4-B1027DEA98FA}"/>
    <cellStyle name="Migliaia 48 3 4" xfId="2551" xr:uid="{8381F7F5-ACF6-4D4F-8EDB-056460A84B05}"/>
    <cellStyle name="Migliaia 48 3 4 2" xfId="5583" xr:uid="{DC21F685-5F89-4D1F-BAE5-8A69A549D634}"/>
    <cellStyle name="Migliaia 48 3 4 3" xfId="6504" xr:uid="{A7DCC48E-E154-4BEC-951E-FC922E5CD585}"/>
    <cellStyle name="Migliaia 48 3 5" xfId="5190" xr:uid="{6B34D024-54E5-4FD5-8A32-B818DBD153A3}"/>
    <cellStyle name="Migliaia 48 3 6" xfId="6080" xr:uid="{510E92D9-B60C-43D0-8CEC-000A0F8D64DC}"/>
    <cellStyle name="Migliaia 48 4" xfId="869" xr:uid="{D5FE41A7-30F7-450A-BF1B-D0E209010F69}"/>
    <cellStyle name="Migliaia 48 4 2" xfId="870" xr:uid="{E2F66FCB-371B-46CB-AA9F-783DF383D1F9}"/>
    <cellStyle name="Migliaia 48 4 2 2" xfId="2554" xr:uid="{657AC4CF-D644-424A-9048-D1743569A8A5}"/>
    <cellStyle name="Migliaia 48 4 2 2 2" xfId="5586" xr:uid="{6D5E326A-9487-40F8-BD92-822D63B54F03}"/>
    <cellStyle name="Migliaia 48 4 2 2 3" xfId="6507" xr:uid="{39F8704D-F94C-48C2-8C4E-F63B42F6ACB9}"/>
    <cellStyle name="Migliaia 48 4 2 3" xfId="5194" xr:uid="{AE039B67-B919-4F88-B33B-C98F7B18B4C5}"/>
    <cellStyle name="Migliaia 48 4 2 4" xfId="6084" xr:uid="{F1BA68BC-3250-4129-A12A-B18B51EF0965}"/>
    <cellStyle name="Migliaia 48 4 3" xfId="2553" xr:uid="{41AB9DC6-B373-4661-8D9C-1016575C6ADD}"/>
    <cellStyle name="Migliaia 48 4 3 2" xfId="5585" xr:uid="{06ED3EB7-1040-46CF-8D74-392E73A974AD}"/>
    <cellStyle name="Migliaia 48 4 3 3" xfId="6506" xr:uid="{C3C42F60-D6DE-4105-B6CC-7388821EE742}"/>
    <cellStyle name="Migliaia 48 4 4" xfId="5193" xr:uid="{0034AD45-F038-46E4-9FAA-348FBEC16FAB}"/>
    <cellStyle name="Migliaia 48 4 5" xfId="6083" xr:uid="{B4E92DF2-2C41-4BD6-A63E-9B18822E4CF0}"/>
    <cellStyle name="Migliaia 48 5" xfId="871" xr:uid="{DBDFE846-4B36-487C-864D-EE49F1837E5A}"/>
    <cellStyle name="Migliaia 48 5 2" xfId="5195" xr:uid="{02E0B380-ABCF-4E85-AD6C-25FC97FDB1AD}"/>
    <cellStyle name="Migliaia 48 5 3" xfId="6085" xr:uid="{62702D3E-EDEB-4816-B86E-C64D56221EB3}"/>
    <cellStyle name="Migliaia 48 6" xfId="4847" xr:uid="{4ED77D5F-78D9-4CA6-AF8E-A6AF24D5BC24}"/>
    <cellStyle name="Migliaia 48 7" xfId="6078" xr:uid="{53D00810-799E-4974-8778-48F387A59F94}"/>
    <cellStyle name="Migliaia 49" xfId="872" xr:uid="{E20294DE-8B45-4E41-A9BF-942499E5A8E1}"/>
    <cellStyle name="Migliaia 49 2" xfId="873" xr:uid="{E9EFF3DF-C058-4A00-A4DA-9C4CED0DE4CD}"/>
    <cellStyle name="Migliaia 49 2 2" xfId="2555" xr:uid="{42F8B67C-8187-4B9C-9226-92EBBBD2E681}"/>
    <cellStyle name="Migliaia 49 2 2 2" xfId="5587" xr:uid="{AB395DFF-A62E-4250-87E7-EFDF8AADE568}"/>
    <cellStyle name="Migliaia 49 2 2 3" xfId="6508" xr:uid="{DCF5E602-893C-452B-A2E4-F1AEE5EB5FAE}"/>
    <cellStyle name="Migliaia 49 2 3" xfId="4912" xr:uid="{FD0A6502-2DCD-4195-A047-93E4594473FB}"/>
    <cellStyle name="Migliaia 49 2 4" xfId="6087" xr:uid="{5FFBA61E-ACA6-481E-97E6-B02235A5D495}"/>
    <cellStyle name="Migliaia 49 3" xfId="874" xr:uid="{3550B68F-32FE-4DE4-AFB3-31FF76C7853A}"/>
    <cellStyle name="Migliaia 49 3 2" xfId="875" xr:uid="{F85E60EC-AD7D-496B-8ED0-793388C4A12A}"/>
    <cellStyle name="Migliaia 49 3 2 2" xfId="5197" xr:uid="{0DBB4CC3-04D3-4AD2-9789-DFCD7558A8EC}"/>
    <cellStyle name="Migliaia 49 3 2 3" xfId="6089" xr:uid="{8EF2D953-244B-4309-AFA1-4FB45E5659B4}"/>
    <cellStyle name="Migliaia 49 3 3" xfId="876" xr:uid="{8431A328-D1B9-4048-8778-7A0B02AEF43D}"/>
    <cellStyle name="Migliaia 49 3 3 2" xfId="2557" xr:uid="{FE34C19F-4CAE-4123-9132-2CA714693CB3}"/>
    <cellStyle name="Migliaia 49 3 3 2 2" xfId="5589" xr:uid="{A45DFCBE-7A93-4DA0-BCF7-D6317A047C29}"/>
    <cellStyle name="Migliaia 49 3 3 2 3" xfId="6510" xr:uid="{680D785F-2B20-4F25-BCAA-9DF39A73B35D}"/>
    <cellStyle name="Migliaia 49 3 3 3" xfId="5198" xr:uid="{F69B91FA-0825-45A3-BBA1-24FF77FABDA6}"/>
    <cellStyle name="Migliaia 49 3 3 4" xfId="6090" xr:uid="{CDE2AF60-997B-4AAB-8E2A-0C5E2923F330}"/>
    <cellStyle name="Migliaia 49 3 4" xfId="2556" xr:uid="{1105B7A0-2E55-4105-8851-D5EDD2D8F439}"/>
    <cellStyle name="Migliaia 49 3 4 2" xfId="5588" xr:uid="{A07AF05C-735E-462A-B3AD-40917BBF3A78}"/>
    <cellStyle name="Migliaia 49 3 4 3" xfId="6509" xr:uid="{1DB0885F-F345-4B13-B582-A19251C9EBBE}"/>
    <cellStyle name="Migliaia 49 3 5" xfId="5196" xr:uid="{3AE6626E-9CBA-4BF1-839A-2FEDEFE67B10}"/>
    <cellStyle name="Migliaia 49 3 6" xfId="6088" xr:uid="{CD997250-2640-4012-823B-494E07265356}"/>
    <cellStyle name="Migliaia 49 4" xfId="877" xr:uid="{7D8F5BEF-5F46-470A-A45E-3DD2FD2D30D7}"/>
    <cellStyle name="Migliaia 49 4 2" xfId="878" xr:uid="{F1B217D8-960D-4248-B3E4-AFEA5BC1F9B0}"/>
    <cellStyle name="Migliaia 49 4 2 2" xfId="2559" xr:uid="{94B52226-E1BE-461B-B626-050ACCBA0792}"/>
    <cellStyle name="Migliaia 49 4 2 2 2" xfId="5591" xr:uid="{36D2DDBE-B733-4F2B-8688-2027B93D10B0}"/>
    <cellStyle name="Migliaia 49 4 2 2 3" xfId="6512" xr:uid="{0DC42CD6-13F8-40A2-88B8-DED0F781DC6B}"/>
    <cellStyle name="Migliaia 49 4 2 3" xfId="5200" xr:uid="{CEFDB494-AAD5-40D7-83CC-00762E44CCB4}"/>
    <cellStyle name="Migliaia 49 4 2 4" xfId="6092" xr:uid="{7900A418-FB1D-43B8-AE2C-9C879B694BCA}"/>
    <cellStyle name="Migliaia 49 4 3" xfId="2558" xr:uid="{4B925846-B15B-4ECD-BD48-6276CD66DA52}"/>
    <cellStyle name="Migliaia 49 4 3 2" xfId="5590" xr:uid="{5FFE8C84-2D4A-406B-8D41-2E818CE64918}"/>
    <cellStyle name="Migliaia 49 4 3 3" xfId="6511" xr:uid="{E903E045-1ACA-4937-ABED-C27200022CA0}"/>
    <cellStyle name="Migliaia 49 4 4" xfId="5199" xr:uid="{C149B43E-DBDF-4C29-B49F-E202A28D188E}"/>
    <cellStyle name="Migliaia 49 4 5" xfId="6091" xr:uid="{9EE899C0-8618-4243-B652-F8E3C2E60BCF}"/>
    <cellStyle name="Migliaia 49 5" xfId="879" xr:uid="{52A474B2-DD31-4F5F-B93B-D8791D7F42BB}"/>
    <cellStyle name="Migliaia 49 5 2" xfId="5201" xr:uid="{9582786A-5A23-4CB5-8F68-14FD48334CB0}"/>
    <cellStyle name="Migliaia 49 5 3" xfId="6093" xr:uid="{CAA53D65-D52F-4C8D-A861-7BB9D74A521C}"/>
    <cellStyle name="Migliaia 49 6" xfId="4848" xr:uid="{4B568674-50F9-47E2-9DA7-EFFB50884CD3}"/>
    <cellStyle name="Migliaia 49 7" xfId="6086" xr:uid="{F9F9DCD6-4BE2-44F0-9831-BD965A559C35}"/>
    <cellStyle name="Migliaia 5" xfId="880" xr:uid="{17CDEC90-09C3-4D89-90CD-A473B089FC00}"/>
    <cellStyle name="Migliaia 5 2" xfId="881" xr:uid="{3835216E-7054-4B33-A608-68EB07CE320B}"/>
    <cellStyle name="Migliaia 5 2 2" xfId="2560" xr:uid="{1C2D34EF-DCC9-4914-ACDA-E46F61FA56EE}"/>
    <cellStyle name="Migliaia 5 2 2 2" xfId="5592" xr:uid="{91FEB513-9D8C-456A-999D-03C8ED52A0E5}"/>
    <cellStyle name="Migliaia 5 2 2 3" xfId="6513" xr:uid="{2B49E5B8-C25F-4ABA-ABA5-8049135C6AD1}"/>
    <cellStyle name="Migliaia 5 2 3" xfId="4913" xr:uid="{D88BF759-F668-490F-9FE8-FA35E40C4C86}"/>
    <cellStyle name="Migliaia 5 2 4" xfId="6095" xr:uid="{30C8E067-C2BB-47BE-BCB6-CB6695093799}"/>
    <cellStyle name="Migliaia 5 3" xfId="882" xr:uid="{E21ABEC3-3CA9-47CF-AD14-34D0682690EA}"/>
    <cellStyle name="Migliaia 5 3 2" xfId="883" xr:uid="{A1118863-FD86-497F-8D3A-AE43B544FC55}"/>
    <cellStyle name="Migliaia 5 3 2 2" xfId="5203" xr:uid="{732752AB-1056-43AC-9E5B-DFDE9B02ECC3}"/>
    <cellStyle name="Migliaia 5 3 2 3" xfId="6097" xr:uid="{6E64C2E8-AE8A-4473-9F36-D7A3DD1A9597}"/>
    <cellStyle name="Migliaia 5 3 3" xfId="884" xr:uid="{3E747FFB-4D81-48EB-BB3F-960AF4205944}"/>
    <cellStyle name="Migliaia 5 3 3 2" xfId="2562" xr:uid="{9D58733A-24E5-434B-845C-0FC1E44E6A4F}"/>
    <cellStyle name="Migliaia 5 3 3 2 2" xfId="5594" xr:uid="{AD0393D5-B148-4263-9CD5-25D94579D39C}"/>
    <cellStyle name="Migliaia 5 3 3 2 3" xfId="6515" xr:uid="{CE42A1BE-9A35-46A3-9461-F976810699CF}"/>
    <cellStyle name="Migliaia 5 3 3 3" xfId="5204" xr:uid="{F39ECF8D-5E79-4504-90F0-55B7B4F8422D}"/>
    <cellStyle name="Migliaia 5 3 3 4" xfId="6098" xr:uid="{9ED9F51A-3C7A-48CB-A191-E739A48313EA}"/>
    <cellStyle name="Migliaia 5 3 4" xfId="2561" xr:uid="{EB905A4A-DDFD-4BEC-87A2-2135AE0DD39F}"/>
    <cellStyle name="Migliaia 5 3 4 2" xfId="5593" xr:uid="{C4A311CB-4158-4A4A-A49D-4285FC6DB333}"/>
    <cellStyle name="Migliaia 5 3 4 3" xfId="6514" xr:uid="{E002EABE-0A76-4408-92C3-8247A25106B3}"/>
    <cellStyle name="Migliaia 5 3 5" xfId="5202" xr:uid="{57473405-92A7-427D-A5AE-EBB5CEAFFBDF}"/>
    <cellStyle name="Migliaia 5 3 6" xfId="6096" xr:uid="{A233F19E-51F4-4E36-81BA-76C2B2795BFE}"/>
    <cellStyle name="Migliaia 5 4" xfId="885" xr:uid="{4BA9BF69-3083-4106-BB3E-DC50106AB86B}"/>
    <cellStyle name="Migliaia 5 4 2" xfId="886" xr:uid="{A596C676-96A6-4147-A6CA-8816C26046D6}"/>
    <cellStyle name="Migliaia 5 4 2 2" xfId="2564" xr:uid="{829A7B96-94AA-459F-A9DC-6A4B7E455524}"/>
    <cellStyle name="Migliaia 5 4 2 2 2" xfId="5596" xr:uid="{F941F948-B701-48EA-B012-15DD2451A749}"/>
    <cellStyle name="Migliaia 5 4 2 2 3" xfId="6517" xr:uid="{2CF9FEF4-D343-4B72-BEAC-DDC9AAFBA0B1}"/>
    <cellStyle name="Migliaia 5 4 2 3" xfId="5206" xr:uid="{740090D4-71CF-4202-9ADC-49B63F3BD6DC}"/>
    <cellStyle name="Migliaia 5 4 2 4" xfId="6100" xr:uid="{DED77845-8CBA-44FE-A369-19C4A552F671}"/>
    <cellStyle name="Migliaia 5 4 3" xfId="2563" xr:uid="{7A4D39AD-5E06-4596-8258-01CF01A6709D}"/>
    <cellStyle name="Migliaia 5 4 3 2" xfId="5595" xr:uid="{CCA5B7DF-662F-49CA-99DC-CCEB4D26A0DE}"/>
    <cellStyle name="Migliaia 5 4 3 3" xfId="6516" xr:uid="{F8E15C4D-75DA-41D2-93EC-85A24FD64A35}"/>
    <cellStyle name="Migliaia 5 4 4" xfId="5205" xr:uid="{468D0333-E644-48EB-B22F-7D2AFC08FA09}"/>
    <cellStyle name="Migliaia 5 4 5" xfId="6099" xr:uid="{C9294523-F11C-46AB-BBA0-9A28CF93CC27}"/>
    <cellStyle name="Migliaia 5 5" xfId="887" xr:uid="{D3242881-9965-4904-8101-D52D3950E414}"/>
    <cellStyle name="Migliaia 5 5 2" xfId="5207" xr:uid="{89117312-9498-4293-876A-4EE7232E356B}"/>
    <cellStyle name="Migliaia 5 5 3" xfId="6101" xr:uid="{3C249247-15B5-40EB-82B3-7DBC87B853DE}"/>
    <cellStyle name="Migliaia 5 6" xfId="4849" xr:uid="{43CB4558-F30D-4952-B707-345E84649A9B}"/>
    <cellStyle name="Migliaia 5 7" xfId="6094" xr:uid="{372D9310-4080-4C7E-ADB3-48CFBC0738CB}"/>
    <cellStyle name="Migliaia 50" xfId="888" xr:uid="{F135CB28-FEFE-45CF-A9E2-1BB5C43653D3}"/>
    <cellStyle name="Migliaia 50 2" xfId="889" xr:uid="{8F0E2D3E-9EC5-4118-A40D-115AD208D2BC}"/>
    <cellStyle name="Migliaia 50 2 2" xfId="2565" xr:uid="{95A39E13-F042-4B4B-94C9-03E3C1982100}"/>
    <cellStyle name="Migliaia 50 2 2 2" xfId="5597" xr:uid="{7753531D-99B3-477B-AAA3-7FC47F914BEA}"/>
    <cellStyle name="Migliaia 50 2 2 3" xfId="6518" xr:uid="{A515F896-13CB-4ECB-A8EB-9E74DAA2D6DB}"/>
    <cellStyle name="Migliaia 50 2 3" xfId="4914" xr:uid="{1B0D3E2D-14FE-418A-9EA4-0F993C090808}"/>
    <cellStyle name="Migliaia 50 2 4" xfId="6103" xr:uid="{7542DBEF-CFC6-4B1D-9BAC-D5BD16DB957C}"/>
    <cellStyle name="Migliaia 50 3" xfId="890" xr:uid="{5385C624-A120-443A-9F3D-8DF0FC5DA4AC}"/>
    <cellStyle name="Migliaia 50 3 2" xfId="891" xr:uid="{5A17B735-AAD3-4A64-8657-39916CA1FC57}"/>
    <cellStyle name="Migliaia 50 3 2 2" xfId="5209" xr:uid="{F23861E6-5B41-4AD4-AE21-B1596CEACC81}"/>
    <cellStyle name="Migliaia 50 3 2 3" xfId="6105" xr:uid="{073512EF-52CD-453D-8A6F-3511391D6860}"/>
    <cellStyle name="Migliaia 50 3 3" xfId="892" xr:uid="{8C56F987-8E4D-40BB-B947-C2449AA2C07A}"/>
    <cellStyle name="Migliaia 50 3 3 2" xfId="2567" xr:uid="{73503093-C2BF-44A3-935A-47E7651EA53F}"/>
    <cellStyle name="Migliaia 50 3 3 2 2" xfId="5599" xr:uid="{3E20ADF6-54C0-42F8-B3A0-2F9FA3334B56}"/>
    <cellStyle name="Migliaia 50 3 3 2 3" xfId="6520" xr:uid="{5C194B72-1E47-4E9F-96AA-304E027D8137}"/>
    <cellStyle name="Migliaia 50 3 3 3" xfId="5210" xr:uid="{E2833577-8B06-4D51-BDFB-BFA58DD2B0DC}"/>
    <cellStyle name="Migliaia 50 3 3 4" xfId="6106" xr:uid="{884EABD1-89C8-4857-B9DB-084F3D24823D}"/>
    <cellStyle name="Migliaia 50 3 4" xfId="2566" xr:uid="{3A157A13-A96E-46CE-9C7E-FC83BDC3F8AA}"/>
    <cellStyle name="Migliaia 50 3 4 2" xfId="5598" xr:uid="{71E94E20-60AE-4154-9775-48607EEA24D0}"/>
    <cellStyle name="Migliaia 50 3 4 3" xfId="6519" xr:uid="{09D87050-5A19-477F-9CD2-147C79206314}"/>
    <cellStyle name="Migliaia 50 3 5" xfId="5208" xr:uid="{5F389218-4D9B-4803-9309-4864A1A8D357}"/>
    <cellStyle name="Migliaia 50 3 6" xfId="6104" xr:uid="{0FEDB560-C72F-4CAA-9182-470EA42FE42F}"/>
    <cellStyle name="Migliaia 50 4" xfId="893" xr:uid="{FDE9CC69-7987-4273-9ADB-7DD99EAE5A72}"/>
    <cellStyle name="Migliaia 50 4 2" xfId="894" xr:uid="{AEF7046F-92C0-40DC-A44E-EDD4C5D73CF2}"/>
    <cellStyle name="Migliaia 50 4 2 2" xfId="2569" xr:uid="{EE0957C0-6D83-460C-ABAF-37AA3173F71F}"/>
    <cellStyle name="Migliaia 50 4 2 2 2" xfId="5601" xr:uid="{A073EDD7-10F0-4A6D-8CED-86DA6EEC6D28}"/>
    <cellStyle name="Migliaia 50 4 2 2 3" xfId="6522" xr:uid="{892E21F3-87FA-4EB3-8DD1-6DB1FBE75D0C}"/>
    <cellStyle name="Migliaia 50 4 2 3" xfId="5212" xr:uid="{E030363C-0D63-4284-80A2-B01FDA382990}"/>
    <cellStyle name="Migliaia 50 4 2 4" xfId="6108" xr:uid="{624BA9FE-5506-4A21-A304-E6EB8027DCE1}"/>
    <cellStyle name="Migliaia 50 4 3" xfId="2568" xr:uid="{70B96425-4D9C-4C96-BD65-86448C56F961}"/>
    <cellStyle name="Migliaia 50 4 3 2" xfId="5600" xr:uid="{613D4520-E88C-447D-9348-FCECCE469035}"/>
    <cellStyle name="Migliaia 50 4 3 3" xfId="6521" xr:uid="{1865F4E1-754E-4D98-B256-D5B814ADD3E4}"/>
    <cellStyle name="Migliaia 50 4 4" xfId="5211" xr:uid="{8011879B-32B4-4E0B-89CE-7EFC2165F223}"/>
    <cellStyle name="Migliaia 50 4 5" xfId="6107" xr:uid="{0931FA25-E97A-4E81-B914-A304C434365C}"/>
    <cellStyle name="Migliaia 50 5" xfId="895" xr:uid="{43A64ADB-97AE-4CC7-8618-7F9E49A7DD88}"/>
    <cellStyle name="Migliaia 50 5 2" xfId="5213" xr:uid="{08DE4422-A10B-4A96-8F00-A069FDB6BA4B}"/>
    <cellStyle name="Migliaia 50 5 3" xfId="6109" xr:uid="{4A256CC0-5A60-49BA-B525-7C22B9A9A23D}"/>
    <cellStyle name="Migliaia 50 6" xfId="4850" xr:uid="{8634D946-6507-4BF4-B099-5D40EF480EEE}"/>
    <cellStyle name="Migliaia 50 7" xfId="6102" xr:uid="{ED813F5D-6E32-4E5D-B385-E87F7088A52A}"/>
    <cellStyle name="Migliaia 51" xfId="896" xr:uid="{723BE1F6-2A1D-4946-92EC-50E6080383FD}"/>
    <cellStyle name="Migliaia 51 2" xfId="897" xr:uid="{FDDFC74D-B3C6-44F3-B285-18888012F378}"/>
    <cellStyle name="Migliaia 51 2 2" xfId="2570" xr:uid="{0C004905-51E6-403A-B11D-006A376E10BE}"/>
    <cellStyle name="Migliaia 51 2 2 2" xfId="5602" xr:uid="{F7F0B057-F025-4621-8178-31FA2CA6B50A}"/>
    <cellStyle name="Migliaia 51 2 2 3" xfId="6523" xr:uid="{947D5CC6-0D3A-4D77-B554-2FF19E4D0CDB}"/>
    <cellStyle name="Migliaia 51 2 3" xfId="4915" xr:uid="{A191D079-D3B0-42CB-894C-CE0EE2C34C46}"/>
    <cellStyle name="Migliaia 51 2 4" xfId="6111" xr:uid="{5B2A7A03-1BB6-448A-A8ED-F8299B82F017}"/>
    <cellStyle name="Migliaia 51 3" xfId="898" xr:uid="{81828DA8-6B76-4BF6-A347-5E26F86E5BC0}"/>
    <cellStyle name="Migliaia 51 3 2" xfId="899" xr:uid="{B9EF6C1C-05F8-46CC-B028-1A660BE16A7E}"/>
    <cellStyle name="Migliaia 51 3 2 2" xfId="5215" xr:uid="{64921EEC-BB46-4812-8C9F-90B74A4F1813}"/>
    <cellStyle name="Migliaia 51 3 2 3" xfId="6113" xr:uid="{0EEA0186-9A9E-49FE-A4A3-88CF21AE0257}"/>
    <cellStyle name="Migliaia 51 3 3" xfId="900" xr:uid="{14797F10-0906-4825-BBC6-13B5D51893B0}"/>
    <cellStyle name="Migliaia 51 3 3 2" xfId="2572" xr:uid="{5F611A8A-FFF9-41D6-A13C-61007C3E2CF1}"/>
    <cellStyle name="Migliaia 51 3 3 2 2" xfId="5604" xr:uid="{DA2FD2FD-D0B9-48BD-BE2E-22F9F85BFFE8}"/>
    <cellStyle name="Migliaia 51 3 3 2 3" xfId="6525" xr:uid="{A283E23D-9092-41E2-8A3E-3543CCF5ADB8}"/>
    <cellStyle name="Migliaia 51 3 3 3" xfId="5216" xr:uid="{98BD650A-C7AA-4C9B-93AD-F5ABFF95AFE8}"/>
    <cellStyle name="Migliaia 51 3 3 4" xfId="6114" xr:uid="{F384F826-9E97-44DE-9DA6-1EC0FAC51A12}"/>
    <cellStyle name="Migliaia 51 3 4" xfId="2571" xr:uid="{FAF39184-34A9-4E24-BCBF-970B0F78D2DF}"/>
    <cellStyle name="Migliaia 51 3 4 2" xfId="5603" xr:uid="{E42EFD2B-2F91-4049-B9CF-00425E106758}"/>
    <cellStyle name="Migliaia 51 3 4 3" xfId="6524" xr:uid="{AF55C90F-E599-44A8-AB95-D6FF0F9213FA}"/>
    <cellStyle name="Migliaia 51 3 5" xfId="5214" xr:uid="{72127CB5-98F9-4BB1-887A-38A33EE96B54}"/>
    <cellStyle name="Migliaia 51 3 6" xfId="6112" xr:uid="{92033632-C257-42A8-9547-9CF25A1AE8F1}"/>
    <cellStyle name="Migliaia 51 4" xfId="901" xr:uid="{402B3311-A02D-45F8-BA47-DB8E7483D553}"/>
    <cellStyle name="Migliaia 51 4 2" xfId="902" xr:uid="{B5429A69-9FCE-49E7-BE43-38DA991AFA01}"/>
    <cellStyle name="Migliaia 51 4 2 2" xfId="2574" xr:uid="{696D1297-B005-41AC-ACC3-10E8180D649C}"/>
    <cellStyle name="Migliaia 51 4 2 2 2" xfId="5606" xr:uid="{E31C7A27-2167-40DB-8A66-1DE0ED485E7A}"/>
    <cellStyle name="Migliaia 51 4 2 2 3" xfId="6527" xr:uid="{26A71F2D-78C2-4C3E-8230-D88DFD5027E6}"/>
    <cellStyle name="Migliaia 51 4 2 3" xfId="5218" xr:uid="{909B807C-C7F6-4361-B350-B044CDA6AAB0}"/>
    <cellStyle name="Migliaia 51 4 2 4" xfId="6116" xr:uid="{5C6675D2-2D7D-4805-8BEA-08CFA6096915}"/>
    <cellStyle name="Migliaia 51 4 3" xfId="2573" xr:uid="{23BDF85D-434B-4871-8859-D9B45AC52290}"/>
    <cellStyle name="Migliaia 51 4 3 2" xfId="5605" xr:uid="{60799806-7F06-40F1-9D45-556E20FD1CD6}"/>
    <cellStyle name="Migliaia 51 4 3 3" xfId="6526" xr:uid="{301EB127-94AA-4190-9675-A88E544B4C6F}"/>
    <cellStyle name="Migliaia 51 4 4" xfId="5217" xr:uid="{40F29521-429D-46CC-89A6-381FEBF39252}"/>
    <cellStyle name="Migliaia 51 4 5" xfId="6115" xr:uid="{FB3B05A5-5D6B-4288-A29D-8C86CAA445D7}"/>
    <cellStyle name="Migliaia 51 5" xfId="903" xr:uid="{59686CED-4A14-4E9F-A55F-74F776BD89DE}"/>
    <cellStyle name="Migliaia 51 5 2" xfId="5219" xr:uid="{B0E10358-7463-47C4-894A-4B6A5B3D0A9A}"/>
    <cellStyle name="Migliaia 51 5 3" xfId="6117" xr:uid="{DB7FA0FD-BE17-4D95-8E4C-2532036BFA26}"/>
    <cellStyle name="Migliaia 51 6" xfId="4851" xr:uid="{8E91A49E-1D7D-4164-BD3A-BA3022C38B99}"/>
    <cellStyle name="Migliaia 51 7" xfId="6110" xr:uid="{BF90A480-5F58-4235-B7E8-C18BC7AA000F}"/>
    <cellStyle name="Migliaia 52" xfId="904" xr:uid="{4A3B5770-AEE0-4490-BCB2-2C40245ACCDD}"/>
    <cellStyle name="Migliaia 52 2" xfId="905" xr:uid="{FAC4D721-EF93-4DCF-8C23-3906FF0F72A7}"/>
    <cellStyle name="Migliaia 52 2 2" xfId="2575" xr:uid="{65D7258A-CE28-4655-99BC-73026B9547EB}"/>
    <cellStyle name="Migliaia 52 2 2 2" xfId="5607" xr:uid="{FE2231A9-916B-4966-ADE6-3880D3EC1F56}"/>
    <cellStyle name="Migliaia 52 2 2 3" xfId="6528" xr:uid="{BFFD1B52-2A6A-4E81-AE03-F8E7FE5D6838}"/>
    <cellStyle name="Migliaia 52 2 3" xfId="4916" xr:uid="{9B279A67-8653-4DEC-9FF2-5727B7219122}"/>
    <cellStyle name="Migliaia 52 2 4" xfId="6119" xr:uid="{F5C5F038-B371-4197-801B-B9973870DD6F}"/>
    <cellStyle name="Migliaia 52 3" xfId="906" xr:uid="{8C519F09-8452-4BD8-A7BF-CF8F788C358B}"/>
    <cellStyle name="Migliaia 52 3 2" xfId="907" xr:uid="{F792F6B9-EBA7-497A-A5B2-584219963B98}"/>
    <cellStyle name="Migliaia 52 3 2 2" xfId="5221" xr:uid="{F6E965EF-1943-4653-B93F-E373912F1EF8}"/>
    <cellStyle name="Migliaia 52 3 2 3" xfId="6121" xr:uid="{F080D0E5-AD5D-4423-9F03-B12A52D62A76}"/>
    <cellStyle name="Migliaia 52 3 3" xfId="908" xr:uid="{246002FB-589D-4E12-BDD8-8E92AC554C23}"/>
    <cellStyle name="Migliaia 52 3 3 2" xfId="2577" xr:uid="{8BC440CA-7424-4246-B22B-96F6524B0B6C}"/>
    <cellStyle name="Migliaia 52 3 3 2 2" xfId="5609" xr:uid="{D910EC6C-70A7-402F-8B80-6EB39E43186A}"/>
    <cellStyle name="Migliaia 52 3 3 2 3" xfId="6530" xr:uid="{DD8FAFFC-9F8C-4F3F-9D91-1E0F427C4A5D}"/>
    <cellStyle name="Migliaia 52 3 3 3" xfId="5222" xr:uid="{D27F6A37-EB14-4516-A6F9-47E0F480A81C}"/>
    <cellStyle name="Migliaia 52 3 3 4" xfId="6122" xr:uid="{34ED399A-AF7E-4E01-9B67-CDFA4E668058}"/>
    <cellStyle name="Migliaia 52 3 4" xfId="2576" xr:uid="{76332259-F7AB-4E25-A67E-6AF8F076C3D0}"/>
    <cellStyle name="Migliaia 52 3 4 2" xfId="5608" xr:uid="{802E6269-383E-4E1C-A6E8-4889B0F79808}"/>
    <cellStyle name="Migliaia 52 3 4 3" xfId="6529" xr:uid="{AF12FC47-C889-4793-9905-7D617952DEBD}"/>
    <cellStyle name="Migliaia 52 3 5" xfId="5220" xr:uid="{902859E0-EA43-4152-AD9E-67AF0E770A93}"/>
    <cellStyle name="Migliaia 52 3 6" xfId="6120" xr:uid="{A41B83CA-7F5D-487A-B097-ABE3D8AF37D6}"/>
    <cellStyle name="Migliaia 52 4" xfId="909" xr:uid="{EEB8D96A-8E60-4FDB-9E34-B0869A4EF118}"/>
    <cellStyle name="Migliaia 52 4 2" xfId="910" xr:uid="{142D7CE9-419A-4B26-9EBC-5F8EAF61D9E9}"/>
    <cellStyle name="Migliaia 52 4 2 2" xfId="2579" xr:uid="{B5E1CEED-52CB-45EA-A706-7E1B94A0D268}"/>
    <cellStyle name="Migliaia 52 4 2 2 2" xfId="5611" xr:uid="{F06CF18F-0EDE-4CF9-87A5-9AD169FBC000}"/>
    <cellStyle name="Migliaia 52 4 2 2 3" xfId="6532" xr:uid="{CFEA169C-6FE2-412A-A170-23BF141FF0AC}"/>
    <cellStyle name="Migliaia 52 4 2 3" xfId="5224" xr:uid="{FE83E2D5-AB2D-477D-8378-F4E241C68735}"/>
    <cellStyle name="Migliaia 52 4 2 4" xfId="6124" xr:uid="{53776996-072B-44F2-AEDD-205D11BB25F2}"/>
    <cellStyle name="Migliaia 52 4 3" xfId="2578" xr:uid="{285C238C-DD29-474A-929A-CF063965E694}"/>
    <cellStyle name="Migliaia 52 4 3 2" xfId="5610" xr:uid="{5253A06F-DFE3-43D1-B643-6766CD4DDE4B}"/>
    <cellStyle name="Migliaia 52 4 3 3" xfId="6531" xr:uid="{B3F28AB8-DDE3-462C-A66E-FC8C5483D21F}"/>
    <cellStyle name="Migliaia 52 4 4" xfId="5223" xr:uid="{2545B54D-C6C1-4830-A78E-580103198815}"/>
    <cellStyle name="Migliaia 52 4 5" xfId="6123" xr:uid="{FDED5222-CCFC-4406-9EAD-5E9F44B2BECE}"/>
    <cellStyle name="Migliaia 52 5" xfId="911" xr:uid="{19AED883-C36F-468F-B2B5-A211340480BB}"/>
    <cellStyle name="Migliaia 52 5 2" xfId="5225" xr:uid="{2C7B2E26-AEF8-424C-83EF-3E10F0FF1B36}"/>
    <cellStyle name="Migliaia 52 5 3" xfId="6125" xr:uid="{4990BBBA-0862-4390-8233-04F841CFF6C3}"/>
    <cellStyle name="Migliaia 52 6" xfId="4852" xr:uid="{224D2332-B95E-49B9-A732-D9F38F52B10C}"/>
    <cellStyle name="Migliaia 52 7" xfId="6118" xr:uid="{56ED3125-9122-4886-A922-5A56FD875F5A}"/>
    <cellStyle name="Migliaia 53" xfId="912" xr:uid="{F9180BC1-A015-488F-81BF-D49F7CBA9E7C}"/>
    <cellStyle name="Migliaia 53 2" xfId="913" xr:uid="{92630956-C252-461B-9735-3632F0534EB3}"/>
    <cellStyle name="Migliaia 53 2 2" xfId="2580" xr:uid="{5D71B6E1-1B72-48B6-BACF-47068B0BAD2F}"/>
    <cellStyle name="Migliaia 53 2 2 2" xfId="5612" xr:uid="{C24C657A-EB86-4203-8303-5E739249E6B1}"/>
    <cellStyle name="Migliaia 53 2 2 3" xfId="6533" xr:uid="{AAFDFAB9-3536-4EFB-9B88-D7F26953B411}"/>
    <cellStyle name="Migliaia 53 2 3" xfId="4917" xr:uid="{8F028ECE-879A-4242-8D5A-2D28F31CD44D}"/>
    <cellStyle name="Migliaia 53 2 4" xfId="6127" xr:uid="{10D41A8D-FA41-4CBC-9EFC-724AA3BABC79}"/>
    <cellStyle name="Migliaia 53 3" xfId="914" xr:uid="{E5815BA5-0355-462E-9891-3E03E150545D}"/>
    <cellStyle name="Migliaia 53 3 2" xfId="915" xr:uid="{E61B2662-179A-4209-82BD-4EA969099E86}"/>
    <cellStyle name="Migliaia 53 3 2 2" xfId="5227" xr:uid="{33DFF7A0-A495-454D-85DD-5F58CA082C36}"/>
    <cellStyle name="Migliaia 53 3 2 3" xfId="6129" xr:uid="{300139AD-43CE-4C04-BC41-8E0DECB41B5D}"/>
    <cellStyle name="Migliaia 53 3 3" xfId="916" xr:uid="{4484C43F-678D-44AC-8A1C-76F0A8E1F7B2}"/>
    <cellStyle name="Migliaia 53 3 3 2" xfId="2582" xr:uid="{426E50F6-D886-4366-AAD7-78AE1B5D7B4A}"/>
    <cellStyle name="Migliaia 53 3 3 2 2" xfId="5614" xr:uid="{7D8B2CC0-5DC8-452B-BE33-D3826B5CA3DE}"/>
    <cellStyle name="Migliaia 53 3 3 2 3" xfId="6535" xr:uid="{24A2C378-5D9D-4317-A60B-A97BF77D4146}"/>
    <cellStyle name="Migliaia 53 3 3 3" xfId="5228" xr:uid="{8DC529D5-129B-4077-B2AE-A93783DC13F9}"/>
    <cellStyle name="Migliaia 53 3 3 4" xfId="6130" xr:uid="{6882201A-2ECB-443C-92DA-FCFF38B8B562}"/>
    <cellStyle name="Migliaia 53 3 4" xfId="2581" xr:uid="{DC5E8FDD-59E3-4323-A01F-980F5108D164}"/>
    <cellStyle name="Migliaia 53 3 4 2" xfId="5613" xr:uid="{A0E297B4-1FE5-493C-AC7C-C6C64F428C76}"/>
    <cellStyle name="Migliaia 53 3 4 3" xfId="6534" xr:uid="{BCBDE196-5C5B-422F-93DD-3C1BDB1199E7}"/>
    <cellStyle name="Migliaia 53 3 5" xfId="5226" xr:uid="{90590D39-6ACE-45D2-AAA6-C0B11B4919A1}"/>
    <cellStyle name="Migliaia 53 3 6" xfId="6128" xr:uid="{F92532C1-F954-4295-BEF9-76B585E15B62}"/>
    <cellStyle name="Migliaia 53 4" xfId="917" xr:uid="{7AD5E323-7AE4-41DB-A6DB-2F4A75A6373B}"/>
    <cellStyle name="Migliaia 53 4 2" xfId="918" xr:uid="{D4FC9C42-2A5A-4C9C-8BF7-F7FB2C08C59A}"/>
    <cellStyle name="Migliaia 53 4 2 2" xfId="2584" xr:uid="{5F7EBB3C-1826-4D91-BF79-A7741D507A28}"/>
    <cellStyle name="Migliaia 53 4 2 2 2" xfId="5616" xr:uid="{E4D3D98E-34F0-4BEA-BAFB-FB55DB6AA1FD}"/>
    <cellStyle name="Migliaia 53 4 2 2 3" xfId="6537" xr:uid="{3BD5AD09-478D-4BDB-9A0B-FD35AB28CE93}"/>
    <cellStyle name="Migliaia 53 4 2 3" xfId="5230" xr:uid="{71B31B97-4BD8-4744-B9D2-67A77B1C7E53}"/>
    <cellStyle name="Migliaia 53 4 2 4" xfId="6132" xr:uid="{AA8D4584-4E5B-40B6-90B1-ADD22C8F91E5}"/>
    <cellStyle name="Migliaia 53 4 3" xfId="2583" xr:uid="{54A1A3B5-8398-464A-A342-7C91E7DFBC0E}"/>
    <cellStyle name="Migliaia 53 4 3 2" xfId="5615" xr:uid="{991C5B6F-7654-4F9E-9F86-7573BEE3040A}"/>
    <cellStyle name="Migliaia 53 4 3 3" xfId="6536" xr:uid="{09AC7416-AD4E-40E3-93B8-E84A7D64A279}"/>
    <cellStyle name="Migliaia 53 4 4" xfId="5229" xr:uid="{982D9637-20EC-44E3-949B-23C7AC7EB9F0}"/>
    <cellStyle name="Migliaia 53 4 5" xfId="6131" xr:uid="{66F83BA8-A4F9-498D-A20C-B111910D7961}"/>
    <cellStyle name="Migliaia 53 5" xfId="919" xr:uid="{BE80467F-D3E3-4F06-835A-8BB78FA6728B}"/>
    <cellStyle name="Migliaia 53 5 2" xfId="5231" xr:uid="{F6633552-5089-455E-BBAB-0F39AA786A59}"/>
    <cellStyle name="Migliaia 53 5 3" xfId="6133" xr:uid="{BC0FE276-BE2B-4363-BB97-84AC4809382F}"/>
    <cellStyle name="Migliaia 53 6" xfId="4853" xr:uid="{C5995E2E-D0EA-47B9-9AEB-334656F279B4}"/>
    <cellStyle name="Migliaia 53 7" xfId="6126" xr:uid="{4D6FD935-989C-47D4-A76D-EAB0D977EA89}"/>
    <cellStyle name="Migliaia 54" xfId="920" xr:uid="{C812CB55-67E0-4B14-9EE3-389FE00A239D}"/>
    <cellStyle name="Migliaia 54 2" xfId="921" xr:uid="{4C1F51D7-9635-4D83-9001-057C19ED9661}"/>
    <cellStyle name="Migliaia 54 2 2" xfId="2585" xr:uid="{2D8D169D-ED30-4F91-956D-96BA718FB713}"/>
    <cellStyle name="Migliaia 54 2 2 2" xfId="5617" xr:uid="{83BB2480-8335-43DD-91E7-F1AC5247A835}"/>
    <cellStyle name="Migliaia 54 2 2 3" xfId="6538" xr:uid="{33447993-E2FF-490E-B5C6-D4BA82CB02B6}"/>
    <cellStyle name="Migliaia 54 2 3" xfId="4918" xr:uid="{5B3AFCBA-CEA1-404D-9A9D-BC2F2FE94E4A}"/>
    <cellStyle name="Migliaia 54 2 4" xfId="6135" xr:uid="{2CFA3795-6454-46C1-B819-4C885CFD6F18}"/>
    <cellStyle name="Migliaia 54 3" xfId="922" xr:uid="{E21A80C1-FF98-4E45-A940-7B962AC70BF5}"/>
    <cellStyle name="Migliaia 54 3 2" xfId="923" xr:uid="{9ED867C0-D7B6-4AA3-98DC-F0190CF96552}"/>
    <cellStyle name="Migliaia 54 3 2 2" xfId="5233" xr:uid="{9576A9D8-823F-44C8-8CA3-4258F13E75C6}"/>
    <cellStyle name="Migliaia 54 3 2 3" xfId="6137" xr:uid="{D84F7DEC-0CFF-441F-9446-DBF4B2591C44}"/>
    <cellStyle name="Migliaia 54 3 3" xfId="924" xr:uid="{A3B46C54-7C86-4767-A5BB-27C6E8B9B313}"/>
    <cellStyle name="Migliaia 54 3 3 2" xfId="2587" xr:uid="{24CF50BC-FF92-428D-A863-36CA5C5644F0}"/>
    <cellStyle name="Migliaia 54 3 3 2 2" xfId="5619" xr:uid="{3AE74F2A-CC6B-4ABE-8616-C587921DE051}"/>
    <cellStyle name="Migliaia 54 3 3 2 3" xfId="6540" xr:uid="{7B491699-F69C-45E6-AEAD-33F110B2BB90}"/>
    <cellStyle name="Migliaia 54 3 3 3" xfId="5234" xr:uid="{0BE60562-97A5-4632-B6C0-70599F0FE569}"/>
    <cellStyle name="Migliaia 54 3 3 4" xfId="6138" xr:uid="{453E8A58-FA92-48D3-A683-40570453F651}"/>
    <cellStyle name="Migliaia 54 3 4" xfId="2586" xr:uid="{F584E049-C670-43A9-96F0-327B65541489}"/>
    <cellStyle name="Migliaia 54 3 4 2" xfId="5618" xr:uid="{C61CF098-9A04-40F1-9A2F-1B6CA65B23F6}"/>
    <cellStyle name="Migliaia 54 3 4 3" xfId="6539" xr:uid="{E406BD74-8BBD-492D-A784-7A28E0EF27F0}"/>
    <cellStyle name="Migliaia 54 3 5" xfId="5232" xr:uid="{DD7ADFF3-EC7F-425B-9B39-567575317806}"/>
    <cellStyle name="Migliaia 54 3 6" xfId="6136" xr:uid="{7891A4F9-81D0-4904-BF2E-1E468738B27F}"/>
    <cellStyle name="Migliaia 54 4" xfId="925" xr:uid="{1004F618-6A35-4D29-934A-71394B3EB0E8}"/>
    <cellStyle name="Migliaia 54 4 2" xfId="926" xr:uid="{40B9A5A2-E549-4A1C-BB5D-5FB52615059D}"/>
    <cellStyle name="Migliaia 54 4 2 2" xfId="2589" xr:uid="{C7E70F89-6347-4801-AF82-A9FC736A322F}"/>
    <cellStyle name="Migliaia 54 4 2 2 2" xfId="5621" xr:uid="{3560E744-6B7A-4240-A49B-CBF48119DA4F}"/>
    <cellStyle name="Migliaia 54 4 2 2 3" xfId="6542" xr:uid="{718CA8F0-07A4-4AB6-B2FB-727546EDCBF6}"/>
    <cellStyle name="Migliaia 54 4 2 3" xfId="5236" xr:uid="{D909730C-0338-49C6-806B-144669198FE0}"/>
    <cellStyle name="Migliaia 54 4 2 4" xfId="6140" xr:uid="{02817020-98CA-4D9B-9F60-BB855E6A316C}"/>
    <cellStyle name="Migliaia 54 4 3" xfId="2588" xr:uid="{5C1C4530-6652-4D81-99F6-8D2387A3DE57}"/>
    <cellStyle name="Migliaia 54 4 3 2" xfId="5620" xr:uid="{D15896E1-6B6F-4534-A378-36A5B61A515E}"/>
    <cellStyle name="Migliaia 54 4 3 3" xfId="6541" xr:uid="{F14DEA8C-EB59-4B2F-BCBD-3FBC321C4EF7}"/>
    <cellStyle name="Migliaia 54 4 4" xfId="5235" xr:uid="{CFB2CAA4-B6C2-41AB-82E8-E61FD4DC4988}"/>
    <cellStyle name="Migliaia 54 4 5" xfId="6139" xr:uid="{716B76F6-8AA7-49C8-9445-4892B12AA861}"/>
    <cellStyle name="Migliaia 54 5" xfId="927" xr:uid="{048A64A1-C8D7-458D-A9DE-6C262F02A030}"/>
    <cellStyle name="Migliaia 54 5 2" xfId="5237" xr:uid="{11536FCD-0794-4029-BA57-2326A5EE6493}"/>
    <cellStyle name="Migliaia 54 5 3" xfId="6141" xr:uid="{120CA729-A82A-4347-A6D0-A0D20333CF68}"/>
    <cellStyle name="Migliaia 54 6" xfId="4854" xr:uid="{5B98EE6C-CE17-46D9-8E28-5535A6FFD15E}"/>
    <cellStyle name="Migliaia 54 7" xfId="6134" xr:uid="{623A18F2-00F5-4383-9708-EB38C1DCB750}"/>
    <cellStyle name="Migliaia 55" xfId="928" xr:uid="{7CD7830A-5AA8-4E22-A99C-49E49D1D660D}"/>
    <cellStyle name="Migliaia 55 2" xfId="929" xr:uid="{31B5A878-3297-4E94-98CF-310C75938293}"/>
    <cellStyle name="Migliaia 55 2 2" xfId="2590" xr:uid="{7839BD04-42AF-4267-8D23-BCC4D5AB280B}"/>
    <cellStyle name="Migliaia 55 2 2 2" xfId="5622" xr:uid="{BF414920-BC8F-4EC6-B6B8-16EBB59F5850}"/>
    <cellStyle name="Migliaia 55 2 2 3" xfId="6543" xr:uid="{10DA00F9-4BB6-489F-99FD-7363DE090DEC}"/>
    <cellStyle name="Migliaia 55 2 3" xfId="4919" xr:uid="{D1E13EED-A45D-431C-B5F3-867EE670B59D}"/>
    <cellStyle name="Migliaia 55 2 4" xfId="6143" xr:uid="{AD356D82-AC30-4BC0-A919-9BA6C9E5E1B1}"/>
    <cellStyle name="Migliaia 55 3" xfId="930" xr:uid="{A94268EB-FBDD-4E88-A5B0-B78274E4A516}"/>
    <cellStyle name="Migliaia 55 3 2" xfId="931" xr:uid="{2885CA23-BDA2-4394-84E7-215C95A8D1E9}"/>
    <cellStyle name="Migliaia 55 3 2 2" xfId="5239" xr:uid="{C5EE6B03-E47E-4899-BA8A-5554DBF15B46}"/>
    <cellStyle name="Migliaia 55 3 2 3" xfId="6145" xr:uid="{D5F7DC82-8092-427D-9911-382857FEE96A}"/>
    <cellStyle name="Migliaia 55 3 3" xfId="932" xr:uid="{A5E49F26-27FD-47B9-8A5B-D60C83E1E4E1}"/>
    <cellStyle name="Migliaia 55 3 3 2" xfId="2592" xr:uid="{E55C18BF-4EF2-4E89-B5D9-FB499C83B5A2}"/>
    <cellStyle name="Migliaia 55 3 3 2 2" xfId="5624" xr:uid="{319A3B87-C270-4737-A32C-3269D8A8ED60}"/>
    <cellStyle name="Migliaia 55 3 3 2 3" xfId="6545" xr:uid="{C2969A6B-06ED-46D0-8DA6-5C7A67543F8E}"/>
    <cellStyle name="Migliaia 55 3 3 3" xfId="5240" xr:uid="{61EB24BD-1201-4B61-9016-59723900EEF4}"/>
    <cellStyle name="Migliaia 55 3 3 4" xfId="6146" xr:uid="{DF0BA073-33EC-4A03-A4AB-621664FD06C5}"/>
    <cellStyle name="Migliaia 55 3 4" xfId="2591" xr:uid="{2E34E467-B44B-4186-BCA8-83E2416E023D}"/>
    <cellStyle name="Migliaia 55 3 4 2" xfId="5623" xr:uid="{E52B3126-8CC9-4C74-AF09-9B10FDE9A553}"/>
    <cellStyle name="Migliaia 55 3 4 3" xfId="6544" xr:uid="{44AD342B-1942-4E49-8CE7-309A628498A4}"/>
    <cellStyle name="Migliaia 55 3 5" xfId="5238" xr:uid="{0ED6213D-4138-4D97-AB98-1B659CCB14F5}"/>
    <cellStyle name="Migliaia 55 3 6" xfId="6144" xr:uid="{0D666E7C-10C5-4AA3-AEEC-6688E5910C90}"/>
    <cellStyle name="Migliaia 55 4" xfId="933" xr:uid="{1933A032-B1F5-4965-869A-1144B9574B49}"/>
    <cellStyle name="Migliaia 55 4 2" xfId="934" xr:uid="{58A49EB6-7664-44A0-9265-9E8259CB751C}"/>
    <cellStyle name="Migliaia 55 4 2 2" xfId="2594" xr:uid="{A244640E-E202-46ED-8192-BBEFEC2BF2A2}"/>
    <cellStyle name="Migliaia 55 4 2 2 2" xfId="5626" xr:uid="{7361F599-BEDF-4976-A6E4-89598212A3DE}"/>
    <cellStyle name="Migliaia 55 4 2 2 3" xfId="6547" xr:uid="{E9C054E0-C161-4BD7-946A-B7646CD75906}"/>
    <cellStyle name="Migliaia 55 4 2 3" xfId="5242" xr:uid="{3743BDE3-B94C-47CB-9B64-D553A17A9950}"/>
    <cellStyle name="Migliaia 55 4 2 4" xfId="6148" xr:uid="{CA634494-94DE-4933-B22B-D13B6F1C63E8}"/>
    <cellStyle name="Migliaia 55 4 3" xfId="2593" xr:uid="{782EC0B9-F0DA-4A37-A9B9-3E03C338C05D}"/>
    <cellStyle name="Migliaia 55 4 3 2" xfId="5625" xr:uid="{A97A66B2-3930-4212-AB0D-9542661EE561}"/>
    <cellStyle name="Migliaia 55 4 3 3" xfId="6546" xr:uid="{272BC602-546E-4109-B19E-36C99F6768AA}"/>
    <cellStyle name="Migliaia 55 4 4" xfId="5241" xr:uid="{AFFBF93D-B0F6-4DCA-8027-0DA5E67A8086}"/>
    <cellStyle name="Migliaia 55 4 5" xfId="6147" xr:uid="{31D68670-E836-4B5A-B322-C999DFED8725}"/>
    <cellStyle name="Migliaia 55 5" xfId="935" xr:uid="{2D6C0D8D-C6D8-46F7-AFEE-16E4D61A9FFA}"/>
    <cellStyle name="Migliaia 55 5 2" xfId="5243" xr:uid="{E75E1FD5-C996-4291-88C7-42B026CF149D}"/>
    <cellStyle name="Migliaia 55 5 3" xfId="6149" xr:uid="{C2C52DBE-9344-4D3C-AB02-F8C675963280}"/>
    <cellStyle name="Migliaia 55 6" xfId="4855" xr:uid="{54AF8854-12FA-4AD3-973B-80FD9DD64304}"/>
    <cellStyle name="Migliaia 55 7" xfId="6142" xr:uid="{352A6EB6-9073-4608-9013-C0A926790BF3}"/>
    <cellStyle name="Migliaia 56" xfId="936" xr:uid="{EB9B93EB-3EBC-4CAB-BF31-28F931C2CE76}"/>
    <cellStyle name="Migliaia 56 2" xfId="937" xr:uid="{4F3D3663-C7D6-4EBD-B6AD-1A4DF85FA53D}"/>
    <cellStyle name="Migliaia 56 2 2" xfId="2595" xr:uid="{967A2657-A4F7-48F0-875E-DC7D2B12CA9B}"/>
    <cellStyle name="Migliaia 56 2 2 2" xfId="5627" xr:uid="{ACE47B84-4720-488A-992C-30762F59B134}"/>
    <cellStyle name="Migliaia 56 2 2 3" xfId="6548" xr:uid="{B4B554D5-6B74-48FB-89D6-F41A07240E7D}"/>
    <cellStyle name="Migliaia 56 2 3" xfId="4920" xr:uid="{F47497B5-4068-4C96-9522-7E55DF741B18}"/>
    <cellStyle name="Migliaia 56 2 4" xfId="6151" xr:uid="{49FEF0CA-1734-4C3C-877D-82CFEEBC04C9}"/>
    <cellStyle name="Migliaia 56 3" xfId="938" xr:uid="{83EC82C4-FAC3-4FB1-8D06-30DDE2D573CD}"/>
    <cellStyle name="Migliaia 56 3 2" xfId="939" xr:uid="{DF30E383-83D4-4D6B-8995-976A426C1C69}"/>
    <cellStyle name="Migliaia 56 3 2 2" xfId="5245" xr:uid="{56B5E29E-5485-4C23-976F-99C2DD7803D2}"/>
    <cellStyle name="Migliaia 56 3 2 3" xfId="6153" xr:uid="{2DD2BC84-6F74-4DFF-B608-938DB19CD805}"/>
    <cellStyle name="Migliaia 56 3 3" xfId="940" xr:uid="{95178DFF-BC1E-4270-984D-2AC04B742451}"/>
    <cellStyle name="Migliaia 56 3 3 2" xfId="2597" xr:uid="{D7E032D6-C5B7-4CDD-B689-045449C6C364}"/>
    <cellStyle name="Migliaia 56 3 3 2 2" xfId="5629" xr:uid="{65CA4C83-65EF-42CB-B8AE-65BF22221495}"/>
    <cellStyle name="Migliaia 56 3 3 2 3" xfId="6550" xr:uid="{4D94F2EA-0AD8-418F-A359-1249DA8AB41D}"/>
    <cellStyle name="Migliaia 56 3 3 3" xfId="5246" xr:uid="{912FAFB1-C663-468A-BCC8-72B500B29C6C}"/>
    <cellStyle name="Migliaia 56 3 3 4" xfId="6154" xr:uid="{4906637A-AB7B-411C-A4DB-D907705A219F}"/>
    <cellStyle name="Migliaia 56 3 4" xfId="2596" xr:uid="{3FCC473A-5111-4F9B-B3EF-B00421DB1061}"/>
    <cellStyle name="Migliaia 56 3 4 2" xfId="5628" xr:uid="{99F7FF88-5B31-4A93-8762-7C5E8DB63B7D}"/>
    <cellStyle name="Migliaia 56 3 4 3" xfId="6549" xr:uid="{B43C88B5-482F-4643-B580-57F4A3DDB347}"/>
    <cellStyle name="Migliaia 56 3 5" xfId="5244" xr:uid="{7AA1B15C-5377-44F1-A7EE-55BB92363468}"/>
    <cellStyle name="Migliaia 56 3 6" xfId="6152" xr:uid="{1604DD92-9488-4934-8C69-21BED0AB1D11}"/>
    <cellStyle name="Migliaia 56 4" xfId="941" xr:uid="{6C14DA84-53C3-4247-A4F1-F39A632D551C}"/>
    <cellStyle name="Migliaia 56 4 2" xfId="942" xr:uid="{60785FAA-9C30-4AC5-B803-E01C4E794A0C}"/>
    <cellStyle name="Migliaia 56 4 2 2" xfId="2599" xr:uid="{58C3A90A-3995-48FC-9C3F-9A25BFE58359}"/>
    <cellStyle name="Migliaia 56 4 2 2 2" xfId="5631" xr:uid="{6ED7DCA4-39D6-4655-8157-7FBE6D43C485}"/>
    <cellStyle name="Migliaia 56 4 2 2 3" xfId="6552" xr:uid="{AA2E410F-B879-41E9-893A-751875A03E68}"/>
    <cellStyle name="Migliaia 56 4 2 3" xfId="5248" xr:uid="{125E44BA-0094-40A3-9C31-392A2986E20D}"/>
    <cellStyle name="Migliaia 56 4 2 4" xfId="6156" xr:uid="{FBE7FF88-26C8-41DB-8FD6-1AA36B4CB3F3}"/>
    <cellStyle name="Migliaia 56 4 3" xfId="2598" xr:uid="{CF568C6C-E6EC-4F8D-B5FA-BF9304EF8A96}"/>
    <cellStyle name="Migliaia 56 4 3 2" xfId="5630" xr:uid="{DDA7DEA0-5E4F-491E-A34D-20CCC78F15E8}"/>
    <cellStyle name="Migliaia 56 4 3 3" xfId="6551" xr:uid="{9C22AE1E-33C2-4D3B-BD3A-0A943D0E272B}"/>
    <cellStyle name="Migliaia 56 4 4" xfId="5247" xr:uid="{6A7B49D8-F0EB-49A7-9058-CA0AFCA4C847}"/>
    <cellStyle name="Migliaia 56 4 5" xfId="6155" xr:uid="{B7A01CB8-3835-4974-829C-F1821AEE72E5}"/>
    <cellStyle name="Migliaia 56 5" xfId="943" xr:uid="{959F9117-EFCF-4ECA-A587-BA2ABFC22CC5}"/>
    <cellStyle name="Migliaia 56 5 2" xfId="5249" xr:uid="{A9851ABB-3648-4B75-BF64-1DF74A7E23A4}"/>
    <cellStyle name="Migliaia 56 5 3" xfId="6157" xr:uid="{18BDCC0C-DE9B-41B3-937D-C52EC1CFFA6D}"/>
    <cellStyle name="Migliaia 56 6" xfId="4856" xr:uid="{861B3C66-E6E9-47B3-B2EC-0876E2D79F75}"/>
    <cellStyle name="Migliaia 56 7" xfId="6150" xr:uid="{4B5A51FC-19F2-4906-BEA2-B4A53ED62284}"/>
    <cellStyle name="Migliaia 57" xfId="944" xr:uid="{3EB54C0A-F0D6-4BE4-8543-6CDF4522DED1}"/>
    <cellStyle name="Migliaia 57 2" xfId="945" xr:uid="{56857355-75BA-41B8-B129-A26704FC0353}"/>
    <cellStyle name="Migliaia 57 2 2" xfId="2600" xr:uid="{37055AC2-1AEE-4305-8AB5-1DCEB4513ED4}"/>
    <cellStyle name="Migliaia 57 2 2 2" xfId="5632" xr:uid="{7A6583B3-7A1A-4AA0-9585-9CD74C5E312F}"/>
    <cellStyle name="Migliaia 57 2 2 3" xfId="6553" xr:uid="{9E18391E-18F5-47C9-A0AF-4ED9540F9ECB}"/>
    <cellStyle name="Migliaia 57 2 3" xfId="4921" xr:uid="{CF809D7C-8C1A-4A0A-8768-608579409790}"/>
    <cellStyle name="Migliaia 57 2 4" xfId="6159" xr:uid="{A3EC30DC-5456-4287-8CDD-05C04A8D3A27}"/>
    <cellStyle name="Migliaia 57 3" xfId="946" xr:uid="{70CFE506-0C9E-4655-A563-EB0F51ABD74B}"/>
    <cellStyle name="Migliaia 57 3 2" xfId="947" xr:uid="{267016A4-4B2A-4C5D-B5FC-132B6CF08E34}"/>
    <cellStyle name="Migliaia 57 3 2 2" xfId="5251" xr:uid="{826BF1DD-8388-4E36-BE3D-53853C50858A}"/>
    <cellStyle name="Migliaia 57 3 2 3" xfId="6161" xr:uid="{80A70CC5-B229-486D-93C3-8714BEAE4317}"/>
    <cellStyle name="Migliaia 57 3 3" xfId="948" xr:uid="{1166DC20-8256-4B0A-98EE-1C48661E0158}"/>
    <cellStyle name="Migliaia 57 3 3 2" xfId="2602" xr:uid="{FE0B648B-9147-457D-A20D-577F5B1A66F1}"/>
    <cellStyle name="Migliaia 57 3 3 2 2" xfId="5634" xr:uid="{83B90A10-5212-4CF5-B8E5-20FB7A07F725}"/>
    <cellStyle name="Migliaia 57 3 3 2 3" xfId="6555" xr:uid="{B3F73A27-E8B8-487C-AE10-21C3FAA3CB20}"/>
    <cellStyle name="Migliaia 57 3 3 3" xfId="5252" xr:uid="{08EE3B69-B168-44A0-AB8D-1B44DC593DDC}"/>
    <cellStyle name="Migliaia 57 3 3 4" xfId="6162" xr:uid="{44144A68-2484-43FC-896A-68D9FB74D820}"/>
    <cellStyle name="Migliaia 57 3 4" xfId="2601" xr:uid="{D76B9C6F-0984-49FF-A2D9-2245BA91477B}"/>
    <cellStyle name="Migliaia 57 3 4 2" xfId="5633" xr:uid="{33BFBAE6-45E6-4780-8346-39964A787180}"/>
    <cellStyle name="Migliaia 57 3 4 3" xfId="6554" xr:uid="{7E28B1C9-6788-40E5-83C9-7235660BBDBD}"/>
    <cellStyle name="Migliaia 57 3 5" xfId="5250" xr:uid="{E4206041-5AFD-4D6C-9629-E63A5D4C7D25}"/>
    <cellStyle name="Migliaia 57 3 6" xfId="6160" xr:uid="{AFE08123-06E1-47CF-92EE-97A982BD0838}"/>
    <cellStyle name="Migliaia 57 4" xfId="949" xr:uid="{E7136A12-FBA3-4713-834D-A073E504165E}"/>
    <cellStyle name="Migliaia 57 4 2" xfId="950" xr:uid="{4226E102-F6E6-4483-AC60-54F3B9D88F7E}"/>
    <cellStyle name="Migliaia 57 4 2 2" xfId="2604" xr:uid="{41647194-FB72-4334-B301-C834F1AA7C02}"/>
    <cellStyle name="Migliaia 57 4 2 2 2" xfId="5636" xr:uid="{A1CEC66E-398E-4440-854C-1CF486C685FE}"/>
    <cellStyle name="Migliaia 57 4 2 2 3" xfId="6557" xr:uid="{8D791837-938A-44BA-90F1-9451DBAD6FF9}"/>
    <cellStyle name="Migliaia 57 4 2 3" xfId="5254" xr:uid="{88689A24-F56F-478F-8DF8-F2A7975C35BA}"/>
    <cellStyle name="Migliaia 57 4 2 4" xfId="6164" xr:uid="{38FE7F76-54E0-47BE-AE9C-DE00CBD9A6DF}"/>
    <cellStyle name="Migliaia 57 4 3" xfId="2603" xr:uid="{DBC76F76-F856-49AB-915D-44D236A78049}"/>
    <cellStyle name="Migliaia 57 4 3 2" xfId="5635" xr:uid="{D36A22AC-0AD0-456B-88C6-1D15FB803A74}"/>
    <cellStyle name="Migliaia 57 4 3 3" xfId="6556" xr:uid="{8BEB4A99-2A66-498C-A476-40B84235243B}"/>
    <cellStyle name="Migliaia 57 4 4" xfId="5253" xr:uid="{8DE2C888-9F20-44AF-B6DA-AB7E65E71AA1}"/>
    <cellStyle name="Migliaia 57 4 5" xfId="6163" xr:uid="{CC2DBD81-D8C4-49AA-86E8-C8133E25F3EB}"/>
    <cellStyle name="Migliaia 57 5" xfId="951" xr:uid="{99C3DC7A-EF17-43B6-ACFF-B4EA1B3775DE}"/>
    <cellStyle name="Migliaia 57 5 2" xfId="5255" xr:uid="{6E0118E9-9110-41E3-9CDA-991781E26306}"/>
    <cellStyle name="Migliaia 57 5 3" xfId="6165" xr:uid="{60C9FC9D-F19F-454C-83A1-6346EEF0308B}"/>
    <cellStyle name="Migliaia 57 6" xfId="4857" xr:uid="{325F4746-D2E5-4B06-8CC7-471089F9B050}"/>
    <cellStyle name="Migliaia 57 7" xfId="6158" xr:uid="{A962CB69-CD00-4663-BCFE-E0E71C406F03}"/>
    <cellStyle name="Migliaia 58" xfId="952" xr:uid="{21A1B243-F709-4684-B0C6-E38E452AA2E5}"/>
    <cellStyle name="Migliaia 58 2" xfId="953" xr:uid="{6917DD56-F32E-46D1-B609-84DA8B1F24D7}"/>
    <cellStyle name="Migliaia 58 2 2" xfId="2605" xr:uid="{1ECA9934-0455-4FA4-A900-4BDB76F929E7}"/>
    <cellStyle name="Migliaia 58 2 2 2" xfId="5637" xr:uid="{817E2186-DEA8-436F-80A5-1957EFEECF31}"/>
    <cellStyle name="Migliaia 58 2 2 3" xfId="6558" xr:uid="{836C6C54-6935-406F-82B2-71F837086903}"/>
    <cellStyle name="Migliaia 58 2 3" xfId="4922" xr:uid="{45D08C65-7A86-41F1-87A1-7482EF0FC98A}"/>
    <cellStyle name="Migliaia 58 2 4" xfId="6167" xr:uid="{7926E443-A851-493A-A7C9-E1172307A531}"/>
    <cellStyle name="Migliaia 58 3" xfId="954" xr:uid="{49066B07-3A08-4BFD-9901-148C47696B0D}"/>
    <cellStyle name="Migliaia 58 3 2" xfId="955" xr:uid="{E55506B1-9428-4DF3-ADE0-641E2F3391DA}"/>
    <cellStyle name="Migliaia 58 3 2 2" xfId="5257" xr:uid="{80EDE2A7-FE85-4E1F-ADE3-D35B14CD43CE}"/>
    <cellStyle name="Migliaia 58 3 2 3" xfId="6169" xr:uid="{2E66EC7C-E03E-400D-93D7-318D4B4F1AD0}"/>
    <cellStyle name="Migliaia 58 3 3" xfId="956" xr:uid="{C6F96DC8-BDCE-4468-8A6A-11E9EC10394B}"/>
    <cellStyle name="Migliaia 58 3 3 2" xfId="2607" xr:uid="{1E45DBB3-EAB8-4B17-BB51-BC5E58C3CCE6}"/>
    <cellStyle name="Migliaia 58 3 3 2 2" xfId="5639" xr:uid="{EB61D2C6-9C73-40A5-B247-5E60FE1100BB}"/>
    <cellStyle name="Migliaia 58 3 3 2 3" xfId="6560" xr:uid="{D2FF580E-3C96-446B-83A1-5541173F472A}"/>
    <cellStyle name="Migliaia 58 3 3 3" xfId="5258" xr:uid="{3E50D6CC-0496-4185-8406-ADD5B8C3C630}"/>
    <cellStyle name="Migliaia 58 3 3 4" xfId="6170" xr:uid="{B44EE653-CE18-4551-9278-43C4955E8450}"/>
    <cellStyle name="Migliaia 58 3 4" xfId="2606" xr:uid="{D6016300-09F7-4AF8-9BBD-819FC5D448AD}"/>
    <cellStyle name="Migliaia 58 3 4 2" xfId="5638" xr:uid="{AFA478F3-F177-4738-9FB1-B8E9672C5743}"/>
    <cellStyle name="Migliaia 58 3 4 3" xfId="6559" xr:uid="{71E54888-5AE6-4357-A7E8-2D06AA2DF54E}"/>
    <cellStyle name="Migliaia 58 3 5" xfId="5256" xr:uid="{C073C51E-28C5-4DB9-A288-6AB809C1E0A4}"/>
    <cellStyle name="Migliaia 58 3 6" xfId="6168" xr:uid="{F17C1849-57DE-4367-A3B0-D5F08D2FEA0D}"/>
    <cellStyle name="Migliaia 58 4" xfId="957" xr:uid="{E2AF04D3-0BE2-4411-8D9F-1C14DBD50EB8}"/>
    <cellStyle name="Migliaia 58 4 2" xfId="958" xr:uid="{CA050E68-8F1A-4C1F-A2B8-7BDCA654AAC3}"/>
    <cellStyle name="Migliaia 58 4 2 2" xfId="2609" xr:uid="{6DBC2AC8-9A6D-4CFC-8BC8-00DF2C1F6C86}"/>
    <cellStyle name="Migliaia 58 4 2 2 2" xfId="5641" xr:uid="{7106B3A3-375E-407C-BABA-F50864ED5AA1}"/>
    <cellStyle name="Migliaia 58 4 2 2 3" xfId="6562" xr:uid="{360D448D-7BCE-43CC-91DF-29E010A50FB3}"/>
    <cellStyle name="Migliaia 58 4 2 3" xfId="5260" xr:uid="{0BA74A00-26C0-4A69-95EA-B639D5598D61}"/>
    <cellStyle name="Migliaia 58 4 2 4" xfId="6172" xr:uid="{E59EADB3-3046-4023-B9BE-A834F8EFB739}"/>
    <cellStyle name="Migliaia 58 4 3" xfId="2608" xr:uid="{CD08B2B6-0239-4880-9894-CBB18EAA0792}"/>
    <cellStyle name="Migliaia 58 4 3 2" xfId="5640" xr:uid="{A36064C0-881D-43C0-9C3D-31150565F03A}"/>
    <cellStyle name="Migliaia 58 4 3 3" xfId="6561" xr:uid="{FA6C5A87-EDED-42A5-AF8F-F2B4873F16F1}"/>
    <cellStyle name="Migliaia 58 4 4" xfId="5259" xr:uid="{D81D3B3E-D1E7-4B75-97E4-4D1644C34FF0}"/>
    <cellStyle name="Migliaia 58 4 5" xfId="6171" xr:uid="{1D106080-78B9-4D03-AA4D-E9DF2F8C3924}"/>
    <cellStyle name="Migliaia 58 5" xfId="959" xr:uid="{8A02BC71-0BD0-45BE-90E6-B5C9B06348C8}"/>
    <cellStyle name="Migliaia 58 5 2" xfId="5261" xr:uid="{BEA1F2F7-6E95-4093-96E4-C9DA9D91176C}"/>
    <cellStyle name="Migliaia 58 5 3" xfId="6173" xr:uid="{A02EB519-0709-4D09-9D9F-F565C699ED79}"/>
    <cellStyle name="Migliaia 58 6" xfId="4858" xr:uid="{55C4E2B5-188B-454E-9657-89ADFF2E2FAE}"/>
    <cellStyle name="Migliaia 58 7" xfId="6166" xr:uid="{28CB4D64-039F-44CB-A572-A0D306CFA26C}"/>
    <cellStyle name="Migliaia 59" xfId="960" xr:uid="{CF0CD791-FDBB-4B6D-94F8-D3F040D6AF3F}"/>
    <cellStyle name="Migliaia 59 2" xfId="961" xr:uid="{E233B8C9-1F4E-4A43-8D2E-E580D7F5765E}"/>
    <cellStyle name="Migliaia 59 2 2" xfId="2610" xr:uid="{99A9E94C-DAF8-45B5-B97C-0890222893F7}"/>
    <cellStyle name="Migliaia 59 2 2 2" xfId="5642" xr:uid="{E22E1587-88B6-46E7-B518-3BC04E4E3F12}"/>
    <cellStyle name="Migliaia 59 2 2 3" xfId="6563" xr:uid="{E2D2F373-E7B0-4610-BCA0-4359BBE7FEFC}"/>
    <cellStyle name="Migliaia 59 2 3" xfId="4923" xr:uid="{530CF372-7EBF-4724-9AE7-AB6347E8E4FA}"/>
    <cellStyle name="Migliaia 59 2 4" xfId="6175" xr:uid="{30194493-25A1-459A-BAEA-94D8EE132F9A}"/>
    <cellStyle name="Migliaia 59 3" xfId="962" xr:uid="{6274C652-6CF9-4717-93BF-A02E132EF7F5}"/>
    <cellStyle name="Migliaia 59 3 2" xfId="963" xr:uid="{03A305D8-421E-495B-9F2E-37FDB7ADD879}"/>
    <cellStyle name="Migliaia 59 3 2 2" xfId="5263" xr:uid="{8CBFB21D-C544-4B19-B20E-BDE62D62822B}"/>
    <cellStyle name="Migliaia 59 3 2 3" xfId="6177" xr:uid="{FF14879A-E8DB-4073-B591-957CEAC946F5}"/>
    <cellStyle name="Migliaia 59 3 3" xfId="964" xr:uid="{D3ED6587-A101-424A-8AEC-82001578AFF7}"/>
    <cellStyle name="Migliaia 59 3 3 2" xfId="2612" xr:uid="{4D2036A0-7FB2-4177-B011-2CB3CC983938}"/>
    <cellStyle name="Migliaia 59 3 3 2 2" xfId="5644" xr:uid="{2B3535B1-7825-4ADA-80A3-56DAD78C85A3}"/>
    <cellStyle name="Migliaia 59 3 3 2 3" xfId="6565" xr:uid="{C3B8BB86-9033-4CAA-990E-7FE45AAE329F}"/>
    <cellStyle name="Migliaia 59 3 3 3" xfId="5264" xr:uid="{B9B75AC4-BE61-4927-9EF5-894235E2228E}"/>
    <cellStyle name="Migliaia 59 3 3 4" xfId="6178" xr:uid="{2F4AB476-A8B7-49FA-88E3-681DBB4CF19B}"/>
    <cellStyle name="Migliaia 59 3 4" xfId="2611" xr:uid="{808802EF-67D9-4A68-9FA0-91EEA3E06D38}"/>
    <cellStyle name="Migliaia 59 3 4 2" xfId="5643" xr:uid="{492ECBA2-E669-41CB-82C5-1A4B4F9B83EC}"/>
    <cellStyle name="Migliaia 59 3 4 3" xfId="6564" xr:uid="{F4914D81-0FF5-42BB-879F-A08BAF9E2766}"/>
    <cellStyle name="Migliaia 59 3 5" xfId="5262" xr:uid="{0177591D-5221-492E-8A19-83F44E6D01CE}"/>
    <cellStyle name="Migliaia 59 3 6" xfId="6176" xr:uid="{EF41C361-B334-44EA-B673-688ACFE8F2AF}"/>
    <cellStyle name="Migliaia 59 4" xfId="965" xr:uid="{EDFD120F-1AE7-4748-9907-42E91A859F85}"/>
    <cellStyle name="Migliaia 59 4 2" xfId="966" xr:uid="{4E785157-49BF-4BCA-85B5-57A463D86C5D}"/>
    <cellStyle name="Migliaia 59 4 2 2" xfId="2614" xr:uid="{A894CCFE-B5AD-4E1C-B03F-58C27A85B4B5}"/>
    <cellStyle name="Migliaia 59 4 2 2 2" xfId="5646" xr:uid="{96F7166F-4507-4A59-8E06-8B741D6B5B43}"/>
    <cellStyle name="Migliaia 59 4 2 2 3" xfId="6567" xr:uid="{4ACA12BF-646E-4645-808F-E2DAC3A691CE}"/>
    <cellStyle name="Migliaia 59 4 2 3" xfId="5266" xr:uid="{FBD4FACF-77C5-48C6-8CBC-500AD74EF105}"/>
    <cellStyle name="Migliaia 59 4 2 4" xfId="6180" xr:uid="{8BA7AA37-FBE6-437D-B0BF-487920F36728}"/>
    <cellStyle name="Migliaia 59 4 3" xfId="2613" xr:uid="{394465F4-42CE-4676-9FA8-617F100898D6}"/>
    <cellStyle name="Migliaia 59 4 3 2" xfId="5645" xr:uid="{EB3FEE41-7AFD-46FD-819C-9D92A94F68F1}"/>
    <cellStyle name="Migliaia 59 4 3 3" xfId="6566" xr:uid="{152902D7-CB38-4617-A623-EFB68B01D1E2}"/>
    <cellStyle name="Migliaia 59 4 4" xfId="5265" xr:uid="{7407B5BA-7A61-4800-A242-25E4B97563C2}"/>
    <cellStyle name="Migliaia 59 4 5" xfId="6179" xr:uid="{8D54F15D-4271-4491-8820-7B2E186E58D2}"/>
    <cellStyle name="Migliaia 59 5" xfId="967" xr:uid="{CDF4ADF4-31FC-4CD9-A5E5-E135CF9BB7DE}"/>
    <cellStyle name="Migliaia 59 5 2" xfId="5267" xr:uid="{64B80651-B4AD-4642-9A4F-AADC7EBB65F7}"/>
    <cellStyle name="Migliaia 59 5 3" xfId="6181" xr:uid="{B813F8B8-0CAE-450B-B485-EC8DC63DCCDE}"/>
    <cellStyle name="Migliaia 59 6" xfId="4859" xr:uid="{75AECAB4-291B-4FCA-A513-324162C60028}"/>
    <cellStyle name="Migliaia 59 7" xfId="6174" xr:uid="{AABA0B68-E1FD-41A7-8F31-44D1D551C2A3}"/>
    <cellStyle name="Migliaia 6" xfId="968" xr:uid="{B8A79EC6-AD04-4FD2-931B-A9E4459FFBB8}"/>
    <cellStyle name="Migliaia 6 2" xfId="969" xr:uid="{697EC28C-F02D-42B3-8B57-99D317F12EFC}"/>
    <cellStyle name="Migliaia 6 2 2" xfId="2615" xr:uid="{B3C82428-C909-437E-9CA7-CD2BDB424D1A}"/>
    <cellStyle name="Migliaia 6 2 2 2" xfId="5647" xr:uid="{1C6854A5-96C5-4BB7-8345-200797C5C8B5}"/>
    <cellStyle name="Migliaia 6 2 2 3" xfId="6568" xr:uid="{82721178-8259-4A65-80DC-10A52966884D}"/>
    <cellStyle name="Migliaia 6 2 3" xfId="4924" xr:uid="{40C6C976-BB67-44F3-AFCF-28FAFE588B5D}"/>
    <cellStyle name="Migliaia 6 2 4" xfId="6183" xr:uid="{3C3F1E83-123C-4439-8915-8657321FF35A}"/>
    <cellStyle name="Migliaia 6 3" xfId="970" xr:uid="{9760AF07-3C01-4135-BDCE-A203FFCE3D28}"/>
    <cellStyle name="Migliaia 6 3 2" xfId="971" xr:uid="{738CF76B-352E-41F6-B88E-08CA633AD1B3}"/>
    <cellStyle name="Migliaia 6 3 2 2" xfId="5269" xr:uid="{8D855DB2-8354-4739-8E13-0F2AD00D1CA4}"/>
    <cellStyle name="Migliaia 6 3 2 3" xfId="6185" xr:uid="{BDB288FB-908F-4396-857B-FF6B84F6E30C}"/>
    <cellStyle name="Migliaia 6 3 3" xfId="972" xr:uid="{24661918-57C3-415D-8A29-5C043CBC7B05}"/>
    <cellStyle name="Migliaia 6 3 3 2" xfId="2617" xr:uid="{42832AAA-E096-488E-B51A-282BB3DF2A6B}"/>
    <cellStyle name="Migliaia 6 3 3 2 2" xfId="5649" xr:uid="{616F5B2D-0822-4328-981F-9D11E79390D0}"/>
    <cellStyle name="Migliaia 6 3 3 2 3" xfId="6570" xr:uid="{BB48E7D9-60F4-4567-A0AE-91E9508A117D}"/>
    <cellStyle name="Migliaia 6 3 3 3" xfId="5270" xr:uid="{CDC2D999-7C52-4B9D-99D5-6D4A78AB642E}"/>
    <cellStyle name="Migliaia 6 3 3 4" xfId="6186" xr:uid="{AD151BFD-0E08-4057-A0A1-3D003102ADF2}"/>
    <cellStyle name="Migliaia 6 3 4" xfId="2616" xr:uid="{D1CFD7B0-EBC4-4B77-9C92-6F48B7E76904}"/>
    <cellStyle name="Migliaia 6 3 4 2" xfId="5648" xr:uid="{EC0041D4-1231-4366-871E-0D877ED9FC0E}"/>
    <cellStyle name="Migliaia 6 3 4 3" xfId="6569" xr:uid="{B98BA2EA-8C61-46DB-A0F9-B9D9CD803956}"/>
    <cellStyle name="Migliaia 6 3 5" xfId="5268" xr:uid="{DB965339-BE4A-4C5D-A5A7-2FD604BE3461}"/>
    <cellStyle name="Migliaia 6 3 6" xfId="6184" xr:uid="{72ED2AA5-045F-40A9-B8B5-82D1E3EB8247}"/>
    <cellStyle name="Migliaia 6 4" xfId="973" xr:uid="{1AEC104B-9045-407D-8D9D-C59991CE3F7C}"/>
    <cellStyle name="Migliaia 6 4 2" xfId="974" xr:uid="{10AF121F-3BDE-4564-B6F4-941FC59005A6}"/>
    <cellStyle name="Migliaia 6 4 2 2" xfId="2619" xr:uid="{F1FECB1C-0BF1-47C4-A7AB-DAEC7A6A09A7}"/>
    <cellStyle name="Migliaia 6 4 2 2 2" xfId="5651" xr:uid="{7FE81CF0-8D6C-4322-9BE6-65B0766484C6}"/>
    <cellStyle name="Migliaia 6 4 2 2 3" xfId="6572" xr:uid="{507F7568-40E9-4F68-99CF-56B22BCF2A9F}"/>
    <cellStyle name="Migliaia 6 4 2 3" xfId="5272" xr:uid="{85F70237-AA66-4956-A7B6-BE1512A63B15}"/>
    <cellStyle name="Migliaia 6 4 2 4" xfId="6188" xr:uid="{77B5D22B-E9F9-452F-9686-5081B3341ED7}"/>
    <cellStyle name="Migliaia 6 4 3" xfId="2618" xr:uid="{572258BD-9955-47C3-A2A8-193AC75FDC35}"/>
    <cellStyle name="Migliaia 6 4 3 2" xfId="5650" xr:uid="{A0797687-FBAA-4811-A8F7-67CEEB6EC603}"/>
    <cellStyle name="Migliaia 6 4 3 3" xfId="6571" xr:uid="{E2FAC2B9-95E2-44B6-B75F-97BEF0F55FC3}"/>
    <cellStyle name="Migliaia 6 4 4" xfId="5271" xr:uid="{770A8A30-12BF-44FE-9FC6-8786A3DCCED0}"/>
    <cellStyle name="Migliaia 6 4 5" xfId="6187" xr:uid="{C56AA92F-A7C4-4302-9C18-A610276E88C5}"/>
    <cellStyle name="Migliaia 6 5" xfId="975" xr:uid="{DACA762E-16FD-402F-A35B-CF4DFC7BD6EB}"/>
    <cellStyle name="Migliaia 6 5 2" xfId="5273" xr:uid="{F8748270-BAA0-4BE9-885A-B93B301A714C}"/>
    <cellStyle name="Migliaia 6 5 3" xfId="6189" xr:uid="{EF0EDF41-0C6B-4525-A9A1-7C91B23E25C5}"/>
    <cellStyle name="Migliaia 6 6" xfId="4860" xr:uid="{32191EBA-B60A-47D9-BA03-755EFADADDC3}"/>
    <cellStyle name="Migliaia 6 7" xfId="6182" xr:uid="{C767F90A-041D-4496-BDD2-F071BB7FBBA5}"/>
    <cellStyle name="Migliaia 60" xfId="976" xr:uid="{BBCF67C8-0C97-4228-90C9-AE68275544C9}"/>
    <cellStyle name="Migliaia 60 2" xfId="977" xr:uid="{285450D0-7E77-4AD9-B47F-7B20300FC457}"/>
    <cellStyle name="Migliaia 60 2 2" xfId="2620" xr:uid="{9A6CAB9D-B75D-442E-94C0-C0C72C697C79}"/>
    <cellStyle name="Migliaia 60 2 2 2" xfId="5652" xr:uid="{E23C5FF6-4A84-41C4-9774-64F5C9E1B5BD}"/>
    <cellStyle name="Migliaia 60 2 2 3" xfId="6573" xr:uid="{8D7FFC1E-B50B-47C7-950A-BFAB45811CB9}"/>
    <cellStyle name="Migliaia 60 2 3" xfId="4925" xr:uid="{90D09BE2-2D48-4611-BA22-4545D55C2B3D}"/>
    <cellStyle name="Migliaia 60 2 4" xfId="6191" xr:uid="{D6FB11A2-C803-404F-A6DD-F9E90DAEEC35}"/>
    <cellStyle name="Migliaia 60 3" xfId="978" xr:uid="{C3B72CA0-6A02-4216-95DC-C8223DC6BA49}"/>
    <cellStyle name="Migliaia 60 3 2" xfId="979" xr:uid="{F2C5C562-F326-4B81-BFA8-DC786CFB2CBE}"/>
    <cellStyle name="Migliaia 60 3 2 2" xfId="5275" xr:uid="{EB80B331-4B19-46F5-A6F7-85FCF7D5F2A2}"/>
    <cellStyle name="Migliaia 60 3 2 3" xfId="6193" xr:uid="{D7928749-166E-461B-8D73-AB8ECCA578E8}"/>
    <cellStyle name="Migliaia 60 3 3" xfId="980" xr:uid="{F0D4D199-B39A-4F21-BF4E-86747C063CFE}"/>
    <cellStyle name="Migliaia 60 3 3 2" xfId="2622" xr:uid="{A3FA79E2-FDBA-42B1-B89A-B441D43D2A3F}"/>
    <cellStyle name="Migliaia 60 3 3 2 2" xfId="5654" xr:uid="{645555B8-FB16-473E-B51D-15C503773284}"/>
    <cellStyle name="Migliaia 60 3 3 2 3" xfId="6575" xr:uid="{5BC52F13-115F-4449-A0CA-094AFD3D075A}"/>
    <cellStyle name="Migliaia 60 3 3 3" xfId="5276" xr:uid="{74A1E1C7-7BFE-4472-87F8-81EC4D658E92}"/>
    <cellStyle name="Migliaia 60 3 3 4" xfId="6194" xr:uid="{A1AE86A5-6B9B-4676-8805-31A642719FB6}"/>
    <cellStyle name="Migliaia 60 3 4" xfId="2621" xr:uid="{BEA92851-49F3-4E26-AAD9-401EBDBD93B5}"/>
    <cellStyle name="Migliaia 60 3 4 2" xfId="5653" xr:uid="{8B26A038-54A9-47EA-9A77-754D07A5E8F6}"/>
    <cellStyle name="Migliaia 60 3 4 3" xfId="6574" xr:uid="{EF2BAD2E-D1A3-4572-8525-352D857E1C6D}"/>
    <cellStyle name="Migliaia 60 3 5" xfId="5274" xr:uid="{796A9728-D5DF-4302-ACEB-38B06BC359DE}"/>
    <cellStyle name="Migliaia 60 3 6" xfId="6192" xr:uid="{9362B603-D20B-4BB5-B263-73323B950E06}"/>
    <cellStyle name="Migliaia 60 4" xfId="981" xr:uid="{03B37540-40B7-4864-850E-1C61E009A0A3}"/>
    <cellStyle name="Migliaia 60 4 2" xfId="982" xr:uid="{7CE77E5F-C913-47A7-8BC2-93553080FFE8}"/>
    <cellStyle name="Migliaia 60 4 2 2" xfId="2624" xr:uid="{79449A04-D29A-4C57-A340-7F6C8E15D6F6}"/>
    <cellStyle name="Migliaia 60 4 2 2 2" xfId="5656" xr:uid="{2230FB6B-DC48-4AB8-8348-2FFCAEBF10A0}"/>
    <cellStyle name="Migliaia 60 4 2 2 3" xfId="6577" xr:uid="{9BE6A84E-4134-4252-81D8-1BBA9641BFA2}"/>
    <cellStyle name="Migliaia 60 4 2 3" xfId="5278" xr:uid="{17E8DDAF-074B-4E38-8115-6EDA2B86864B}"/>
    <cellStyle name="Migliaia 60 4 2 4" xfId="6196" xr:uid="{6B312984-2257-47F6-A210-44FA98B6EEFF}"/>
    <cellStyle name="Migliaia 60 4 3" xfId="2623" xr:uid="{66FD8B76-3C78-4F13-A7DC-9BB15C5BA45D}"/>
    <cellStyle name="Migliaia 60 4 3 2" xfId="5655" xr:uid="{F916B842-484C-4F49-9B49-19894A27EAB8}"/>
    <cellStyle name="Migliaia 60 4 3 3" xfId="6576" xr:uid="{14E8C9BD-D38E-4CBA-8662-F957DFA1E841}"/>
    <cellStyle name="Migliaia 60 4 4" xfId="5277" xr:uid="{3CED646B-43DA-42D6-B3A2-B67F1C6D14D8}"/>
    <cellStyle name="Migliaia 60 4 5" xfId="6195" xr:uid="{1E1CD729-729C-4906-96AD-B42C86BB7FAF}"/>
    <cellStyle name="Migliaia 60 5" xfId="983" xr:uid="{9E2E1E5F-B3A9-4AA9-8535-C07C615ED0F4}"/>
    <cellStyle name="Migliaia 60 5 2" xfId="5279" xr:uid="{488C56CD-C120-49B3-8E28-DBEBCC1C53AD}"/>
    <cellStyle name="Migliaia 60 5 3" xfId="6197" xr:uid="{65E321D0-91B4-44EF-B166-F71AA4027682}"/>
    <cellStyle name="Migliaia 60 6" xfId="4861" xr:uid="{4CF75FC4-A7EF-4DD3-8807-EC0C99691E90}"/>
    <cellStyle name="Migliaia 60 7" xfId="6190" xr:uid="{DFDACF00-F522-400E-82F2-9208086ECE7D}"/>
    <cellStyle name="Migliaia 61" xfId="984" xr:uid="{6678D474-C874-4946-BBB1-5A2D6BA2BC15}"/>
    <cellStyle name="Migliaia 61 2" xfId="985" xr:uid="{2F3A84C6-7009-4FBC-83B5-8D44CA38BCE9}"/>
    <cellStyle name="Migliaia 61 2 2" xfId="2625" xr:uid="{B5669181-2DF1-4EB3-9D6C-162E2DA703AE}"/>
    <cellStyle name="Migliaia 61 2 2 2" xfId="5657" xr:uid="{51378A50-43BD-4412-837C-1EABF02B62B2}"/>
    <cellStyle name="Migliaia 61 2 2 3" xfId="6578" xr:uid="{B763AEDA-E533-42BF-819A-A384BB7A9B21}"/>
    <cellStyle name="Migliaia 61 2 3" xfId="4926" xr:uid="{3AB651F1-A233-4AD0-A021-28BF5860D7AC}"/>
    <cellStyle name="Migliaia 61 2 4" xfId="6199" xr:uid="{B362A75E-C8A1-4B2C-8A09-D05D26CBC070}"/>
    <cellStyle name="Migliaia 61 3" xfId="986" xr:uid="{03979FC9-1C39-4BC5-BCC1-B3B7020E271A}"/>
    <cellStyle name="Migliaia 61 3 2" xfId="987" xr:uid="{E8C78F95-1E9F-4295-8E44-6125032EC602}"/>
    <cellStyle name="Migliaia 61 3 2 2" xfId="5281" xr:uid="{038E0A99-6B36-4A4E-9FCF-9F1EC94F06E6}"/>
    <cellStyle name="Migliaia 61 3 2 3" xfId="6201" xr:uid="{6CCDBFE4-3116-4017-9BD2-3DED407C1A9B}"/>
    <cellStyle name="Migliaia 61 3 3" xfId="988" xr:uid="{D4C358DF-C437-461C-9E1F-380BFBC24F63}"/>
    <cellStyle name="Migliaia 61 3 3 2" xfId="2627" xr:uid="{2B15CD28-75EE-44C7-ACD5-E8967707565A}"/>
    <cellStyle name="Migliaia 61 3 3 2 2" xfId="5659" xr:uid="{A7E13E11-0BC1-408B-804B-9C20A896AD6E}"/>
    <cellStyle name="Migliaia 61 3 3 2 3" xfId="6580" xr:uid="{303E41C8-7F15-4241-A576-59370962B897}"/>
    <cellStyle name="Migliaia 61 3 3 3" xfId="5282" xr:uid="{28DD4783-8FEB-4E6E-BAF3-D6CC000E3AC5}"/>
    <cellStyle name="Migliaia 61 3 3 4" xfId="6202" xr:uid="{46D5C1CB-2616-41F3-83C1-61A9D2F58911}"/>
    <cellStyle name="Migliaia 61 3 4" xfId="2626" xr:uid="{89FFDB8F-F52D-4183-BF87-F4660B5F6C62}"/>
    <cellStyle name="Migliaia 61 3 4 2" xfId="5658" xr:uid="{A2E1FCDE-10FA-4B6E-868A-D59EF5CC0D60}"/>
    <cellStyle name="Migliaia 61 3 4 3" xfId="6579" xr:uid="{337E4B1E-DAC2-44A1-9E5D-2FC9E0D7F553}"/>
    <cellStyle name="Migliaia 61 3 5" xfId="5280" xr:uid="{09CA6822-8C7B-4936-9F2D-FA12E709F191}"/>
    <cellStyle name="Migliaia 61 3 6" xfId="6200" xr:uid="{2D629322-F7B9-4A90-BB5D-8257BD5BD599}"/>
    <cellStyle name="Migliaia 61 4" xfId="989" xr:uid="{CE46D4E6-A3C9-4B2E-9DA6-E4E9FD83D67E}"/>
    <cellStyle name="Migliaia 61 4 2" xfId="990" xr:uid="{008107E7-76B7-4F95-ACEE-E963B0D03434}"/>
    <cellStyle name="Migliaia 61 4 2 2" xfId="2629" xr:uid="{0794311F-4A3B-4C71-AA3F-2B20DE20AC5D}"/>
    <cellStyle name="Migliaia 61 4 2 2 2" xfId="5661" xr:uid="{E9F89898-D562-46B8-848E-D102598C3352}"/>
    <cellStyle name="Migliaia 61 4 2 2 3" xfId="6582" xr:uid="{1197D45B-3CEC-47EA-BE79-54FEF68A6FBB}"/>
    <cellStyle name="Migliaia 61 4 2 3" xfId="5284" xr:uid="{2A78F978-C47D-4D7E-ACAC-E5758F6D28FC}"/>
    <cellStyle name="Migliaia 61 4 2 4" xfId="6204" xr:uid="{8C5F1E7F-77CF-4172-883B-D29B618D01FE}"/>
    <cellStyle name="Migliaia 61 4 3" xfId="2628" xr:uid="{9892590A-21FD-46F3-AF0D-ACBA0320E5BC}"/>
    <cellStyle name="Migliaia 61 4 3 2" xfId="5660" xr:uid="{EDAE5AA2-90D3-4BC9-93B7-749734DF1559}"/>
    <cellStyle name="Migliaia 61 4 3 3" xfId="6581" xr:uid="{E1BD112C-81A2-41EF-9925-4ECCE50E6361}"/>
    <cellStyle name="Migliaia 61 4 4" xfId="5283" xr:uid="{2FE2B15E-7C4E-4147-B6EE-CDD4879FC79B}"/>
    <cellStyle name="Migliaia 61 4 5" xfId="6203" xr:uid="{BA4A3AFA-884B-4FB2-B935-BA33FF714798}"/>
    <cellStyle name="Migliaia 61 5" xfId="991" xr:uid="{F1E766DC-7D19-40D6-8CAF-AA29A5B3E576}"/>
    <cellStyle name="Migliaia 61 5 2" xfId="5285" xr:uid="{D13D5EB7-D7A9-4263-895C-40AC27B2BB82}"/>
    <cellStyle name="Migliaia 61 5 3" xfId="6205" xr:uid="{B7C16FE4-187A-45EF-A504-4F34DFDE4148}"/>
    <cellStyle name="Migliaia 61 6" xfId="4862" xr:uid="{10D8E6E3-A9D8-4310-B6EE-D4516A7C39E4}"/>
    <cellStyle name="Migliaia 61 7" xfId="6198" xr:uid="{527BC077-91B8-45B7-A606-AE3FF0350EF0}"/>
    <cellStyle name="Migliaia 7" xfId="992" xr:uid="{6EE29CF6-B55B-4834-8DEF-BDA4B5602AA0}"/>
    <cellStyle name="Migliaia 7 2" xfId="993" xr:uid="{B6AF47C0-F4AD-4C06-84E0-610B86576C29}"/>
    <cellStyle name="Migliaia 7 2 2" xfId="2630" xr:uid="{C85D4036-326F-4168-9390-20EC4D572E64}"/>
    <cellStyle name="Migliaia 7 2 2 2" xfId="5662" xr:uid="{F0B8114F-B9C9-40FB-88B5-F339CDA9522D}"/>
    <cellStyle name="Migliaia 7 2 2 3" xfId="6583" xr:uid="{A75C4CD1-0B03-4CF7-BC0F-919AF6ED35DD}"/>
    <cellStyle name="Migliaia 7 2 3" xfId="4927" xr:uid="{82016B49-B245-409A-B46A-AB07C95895EA}"/>
    <cellStyle name="Migliaia 7 2 4" xfId="6207" xr:uid="{859599AB-E177-43A9-889B-1F471501337E}"/>
    <cellStyle name="Migliaia 7 3" xfId="994" xr:uid="{3515040A-FAC4-47E8-AEF1-BA1A4163A890}"/>
    <cellStyle name="Migliaia 7 3 2" xfId="995" xr:uid="{90234FC7-46E2-4651-9BF5-4C91FFBC87D3}"/>
    <cellStyle name="Migliaia 7 3 2 2" xfId="5287" xr:uid="{C207C2B2-90A5-4BE0-9DC2-3CC61BB98A3A}"/>
    <cellStyle name="Migliaia 7 3 2 3" xfId="6209" xr:uid="{08F488B9-6168-488D-969D-1185647ACFD5}"/>
    <cellStyle name="Migliaia 7 3 3" xfId="996" xr:uid="{1D84D8CA-6F47-4C84-B6EA-19E7B7006888}"/>
    <cellStyle name="Migliaia 7 3 3 2" xfId="2632" xr:uid="{5333E970-CEC1-4409-B9E7-18D66D4B6938}"/>
    <cellStyle name="Migliaia 7 3 3 2 2" xfId="5664" xr:uid="{A0061A8C-4C84-41DD-A519-8540FB73E3CC}"/>
    <cellStyle name="Migliaia 7 3 3 2 3" xfId="6585" xr:uid="{6C5A5A50-BE87-4901-B26F-D345BD56C318}"/>
    <cellStyle name="Migliaia 7 3 3 3" xfId="5288" xr:uid="{0C27265E-2619-4FEC-8BE0-570D91725BF3}"/>
    <cellStyle name="Migliaia 7 3 3 4" xfId="6210" xr:uid="{4B5CFDC8-4F26-4203-86BF-5DC6BE919315}"/>
    <cellStyle name="Migliaia 7 3 4" xfId="2631" xr:uid="{60D67456-2E42-45AE-AB77-5979AD812108}"/>
    <cellStyle name="Migliaia 7 3 4 2" xfId="5663" xr:uid="{9D5F6873-D391-446C-AF55-225263813435}"/>
    <cellStyle name="Migliaia 7 3 4 3" xfId="6584" xr:uid="{3542CF08-A17C-4AD3-B3EB-903F8215D6F5}"/>
    <cellStyle name="Migliaia 7 3 5" xfId="5286" xr:uid="{744ABA98-FA2F-4325-85C5-26DD767990D1}"/>
    <cellStyle name="Migliaia 7 3 6" xfId="6208" xr:uid="{6430E0F2-0ED6-49E4-875A-1AD18F75B7F9}"/>
    <cellStyle name="Migliaia 7 4" xfId="997" xr:uid="{F5CAEBF9-B135-4AD6-AA5C-2CB4278444D0}"/>
    <cellStyle name="Migliaia 7 4 2" xfId="998" xr:uid="{EF73C0AD-EBE2-4929-AB52-DD041269D79F}"/>
    <cellStyle name="Migliaia 7 4 2 2" xfId="2634" xr:uid="{AE365704-9B85-49C7-B383-B1760D1AF3B1}"/>
    <cellStyle name="Migliaia 7 4 2 2 2" xfId="5666" xr:uid="{8D3419BA-8F7A-46CB-ABEF-591145880A18}"/>
    <cellStyle name="Migliaia 7 4 2 2 3" xfId="6587" xr:uid="{7D17BDDE-CCD3-45AD-B10A-A1C3D771DFDD}"/>
    <cellStyle name="Migliaia 7 4 2 3" xfId="5290" xr:uid="{A316C471-6AD6-43E8-8315-71E667212FFB}"/>
    <cellStyle name="Migliaia 7 4 2 4" xfId="6212" xr:uid="{23A3096F-DB48-45F9-9BA9-4DF3EA7E31C9}"/>
    <cellStyle name="Migliaia 7 4 3" xfId="2633" xr:uid="{C8DAABF9-F1DE-452C-B8B1-E645E4127CA0}"/>
    <cellStyle name="Migliaia 7 4 3 2" xfId="5665" xr:uid="{51221E2A-46F1-4949-BC3C-4F54F238A693}"/>
    <cellStyle name="Migliaia 7 4 3 3" xfId="6586" xr:uid="{CD663CB7-3F29-4E45-ADA9-AEA8C6560491}"/>
    <cellStyle name="Migliaia 7 4 4" xfId="5289" xr:uid="{A2DCDF0F-14B9-489A-AA0C-48D2F789259B}"/>
    <cellStyle name="Migliaia 7 4 5" xfId="6211" xr:uid="{F6930AE1-BDE7-45E0-95E6-4A62DE621F7F}"/>
    <cellStyle name="Migliaia 7 5" xfId="999" xr:uid="{F9997A8C-6A1B-4E7E-A93B-53B3EEEDC055}"/>
    <cellStyle name="Migliaia 7 5 2" xfId="5291" xr:uid="{EF75D097-E878-4251-8060-AA22E97C1D4C}"/>
    <cellStyle name="Migliaia 7 5 3" xfId="6213" xr:uid="{7804856A-0822-49E0-AA8A-6A89258013A0}"/>
    <cellStyle name="Migliaia 7 6" xfId="4863" xr:uid="{AD12C09A-4511-4132-B83E-CFAA1B0490C8}"/>
    <cellStyle name="Migliaia 7 7" xfId="6206" xr:uid="{FB7B69FC-65A6-42F2-B756-92FDEB51D2EC}"/>
    <cellStyle name="Migliaia 8" xfId="1000" xr:uid="{F34CCD2E-B8D1-443B-9E5C-09AE48D6FA6F}"/>
    <cellStyle name="Migliaia 8 2" xfId="1001" xr:uid="{32425D8D-41C8-46A9-91CF-87A288DF9AA4}"/>
    <cellStyle name="Migliaia 8 2 2" xfId="2635" xr:uid="{C7C97D90-ADD9-4677-94AC-4F8EF4AB08D8}"/>
    <cellStyle name="Migliaia 8 2 2 2" xfId="5667" xr:uid="{F62A04C4-E5FD-42A4-9130-FA74B3051277}"/>
    <cellStyle name="Migliaia 8 2 2 3" xfId="6588" xr:uid="{3DF55F4C-2FAE-47AB-A5E4-372BCE0DC846}"/>
    <cellStyle name="Migliaia 8 2 3" xfId="4928" xr:uid="{A5870826-49C5-42F1-A6BF-6A8683B39C6E}"/>
    <cellStyle name="Migliaia 8 2 4" xfId="6215" xr:uid="{6DB32D7A-9B14-4ECC-8683-7092797EF1AC}"/>
    <cellStyle name="Migliaia 8 3" xfId="1002" xr:uid="{3FF43BA7-AFA7-4A71-9772-FEAB2060DF43}"/>
    <cellStyle name="Migliaia 8 3 2" xfId="1003" xr:uid="{36E28DEB-D3CD-451F-A804-15B02CB0CB16}"/>
    <cellStyle name="Migliaia 8 3 2 2" xfId="5293" xr:uid="{F949BEA7-F466-4B3A-882B-564D3C33CD8F}"/>
    <cellStyle name="Migliaia 8 3 2 3" xfId="6217" xr:uid="{FCBD6907-5AF0-451F-A817-1FEFDF2FF287}"/>
    <cellStyle name="Migliaia 8 3 3" xfId="1004" xr:uid="{F6C88FBA-C0C9-4D70-9919-F3B227DFD096}"/>
    <cellStyle name="Migliaia 8 3 3 2" xfId="2637" xr:uid="{26E7D1C6-8F11-41D0-AFF4-7B0C7EF218EA}"/>
    <cellStyle name="Migliaia 8 3 3 2 2" xfId="5669" xr:uid="{F8168942-B9B8-49C9-9DA0-2EC76332AC4B}"/>
    <cellStyle name="Migliaia 8 3 3 2 3" xfId="6590" xr:uid="{9F62B8B8-2D4C-499B-8357-635A7661969E}"/>
    <cellStyle name="Migliaia 8 3 3 3" xfId="5294" xr:uid="{C4BB3DFA-ADB3-407C-84DA-F4D15711E09D}"/>
    <cellStyle name="Migliaia 8 3 3 4" xfId="6218" xr:uid="{E84D818C-5BDB-456B-8B74-D3CBAA8E771F}"/>
    <cellStyle name="Migliaia 8 3 4" xfId="2636" xr:uid="{B3877C3A-6C1E-4DD3-856F-085EC0AF7068}"/>
    <cellStyle name="Migliaia 8 3 4 2" xfId="5668" xr:uid="{456A2601-7D8C-49E5-BBCF-6363B4B60047}"/>
    <cellStyle name="Migliaia 8 3 4 3" xfId="6589" xr:uid="{B3B40BAA-F276-4FA9-A31C-DA20CC820A46}"/>
    <cellStyle name="Migliaia 8 3 5" xfId="5292" xr:uid="{F885A672-226B-4BCD-9175-5440110FDDA3}"/>
    <cellStyle name="Migliaia 8 3 6" xfId="6216" xr:uid="{D57BFFC6-08C6-4930-A963-858566D624C7}"/>
    <cellStyle name="Migliaia 8 4" xfId="1005" xr:uid="{B46EC617-DB58-4C24-BFE0-E96580DFE056}"/>
    <cellStyle name="Migliaia 8 4 2" xfId="1006" xr:uid="{711C5292-39B1-4BD6-8707-DB4EC8CBC3B9}"/>
    <cellStyle name="Migliaia 8 4 2 2" xfId="2639" xr:uid="{6B2F8016-EED7-42C9-BF22-F3D94269EC52}"/>
    <cellStyle name="Migliaia 8 4 2 2 2" xfId="5671" xr:uid="{9C7E80D0-4C44-4908-9F14-236398CF5AC4}"/>
    <cellStyle name="Migliaia 8 4 2 2 3" xfId="6592" xr:uid="{D964E10F-DFE9-4F0E-A0AE-ED43F46BD0E2}"/>
    <cellStyle name="Migliaia 8 4 2 3" xfId="5296" xr:uid="{86A37459-069D-4415-BEC2-A690203E8FAE}"/>
    <cellStyle name="Migliaia 8 4 2 4" xfId="6220" xr:uid="{85C76DAB-A8FF-4AB7-97AC-05C68C85C901}"/>
    <cellStyle name="Migliaia 8 4 3" xfId="2638" xr:uid="{A186CC99-D3D0-4D9D-9328-ADE1FF359F70}"/>
    <cellStyle name="Migliaia 8 4 3 2" xfId="5670" xr:uid="{F7058A61-9663-407C-9C10-071E735DA37C}"/>
    <cellStyle name="Migliaia 8 4 3 3" xfId="6591" xr:uid="{9B6F93A3-E645-461D-8F13-68DABACCA25F}"/>
    <cellStyle name="Migliaia 8 4 4" xfId="5295" xr:uid="{A9C0FC9B-9A2B-4A02-AEF5-02C6D391C0CC}"/>
    <cellStyle name="Migliaia 8 4 5" xfId="6219" xr:uid="{2EFBB19D-17EA-48D7-A559-DF8FB78614EE}"/>
    <cellStyle name="Migliaia 8 5" xfId="1007" xr:uid="{848695F5-F7CF-41AF-AD9B-6F492D912CD1}"/>
    <cellStyle name="Migliaia 8 5 2" xfId="5297" xr:uid="{5681DAD9-446E-4ADE-97EC-A0F000568D0C}"/>
    <cellStyle name="Migliaia 8 5 3" xfId="6221" xr:uid="{0AC280AA-0E20-4CF4-ADE9-30EC44667D5D}"/>
    <cellStyle name="Migliaia 8 6" xfId="4864" xr:uid="{A29CD728-070D-47C1-A9B3-546BACA5D219}"/>
    <cellStyle name="Migliaia 8 7" xfId="6214" xr:uid="{A8133871-896E-4722-B860-BA9189EB8242}"/>
    <cellStyle name="Migliaia 9" xfId="1008" xr:uid="{26D5C0DA-339F-4FE2-A190-7A8C255DE7C9}"/>
    <cellStyle name="Migliaia 9 2" xfId="1009" xr:uid="{AA140905-4C9F-43AB-A9EA-272C8DDF4DB2}"/>
    <cellStyle name="Migliaia 9 2 2" xfId="2640" xr:uid="{60ABEB41-B9E7-4EF5-93E9-B8A74FF0683F}"/>
    <cellStyle name="Migliaia 9 2 2 2" xfId="5672" xr:uid="{D71DD52E-3006-4622-BB4E-FB7DA6C5E9AC}"/>
    <cellStyle name="Migliaia 9 2 2 3" xfId="6593" xr:uid="{ABAFD617-C003-42A2-9AB5-5AB8DE8CBE01}"/>
    <cellStyle name="Migliaia 9 2 3" xfId="4929" xr:uid="{52CB1B0E-ABE6-4E5A-B690-AB37F7818D7A}"/>
    <cellStyle name="Migliaia 9 2 4" xfId="6223" xr:uid="{C3F40689-945F-4627-BF3D-5A79EF901F1B}"/>
    <cellStyle name="Migliaia 9 3" xfId="1010" xr:uid="{5552D9B0-D6E0-4320-91D3-6380170102A3}"/>
    <cellStyle name="Migliaia 9 3 2" xfId="1011" xr:uid="{46B69E22-3F12-47D7-A865-879D17C46021}"/>
    <cellStyle name="Migliaia 9 3 2 2" xfId="5299" xr:uid="{5642FEED-849E-4081-90AE-4D7CE7257B7C}"/>
    <cellStyle name="Migliaia 9 3 2 3" xfId="6225" xr:uid="{49D084FE-F565-48A7-83F9-91D347C962A5}"/>
    <cellStyle name="Migliaia 9 3 3" xfId="1012" xr:uid="{498C3CAD-DF01-4B99-86F0-098645A27927}"/>
    <cellStyle name="Migliaia 9 3 3 2" xfId="2642" xr:uid="{A856683C-A509-4852-A6DB-A46649B796AE}"/>
    <cellStyle name="Migliaia 9 3 3 2 2" xfId="5674" xr:uid="{A848B12B-ACBB-4EDC-A3BC-E27C1879B1A8}"/>
    <cellStyle name="Migliaia 9 3 3 2 3" xfId="6595" xr:uid="{7CEB1EAA-40BF-4267-ACAD-D9E71EE3A491}"/>
    <cellStyle name="Migliaia 9 3 3 3" xfId="5300" xr:uid="{6EA18AEF-1993-4DC9-B364-A27CA0F14A8C}"/>
    <cellStyle name="Migliaia 9 3 3 4" xfId="6226" xr:uid="{EAC2FBFE-1021-4A15-8B86-5FACD55636BD}"/>
    <cellStyle name="Migliaia 9 3 4" xfId="2641" xr:uid="{B6EC163B-B358-465F-BA6A-68495A9E0429}"/>
    <cellStyle name="Migliaia 9 3 4 2" xfId="5673" xr:uid="{65AB2A29-B71F-4E2B-AC1B-30B00FEA0FB9}"/>
    <cellStyle name="Migliaia 9 3 4 3" xfId="6594" xr:uid="{76705F15-62AA-4935-90CB-CCDAD73D278D}"/>
    <cellStyle name="Migliaia 9 3 5" xfId="5298" xr:uid="{3C41286B-3A5F-47CB-92F4-8EB849FDC335}"/>
    <cellStyle name="Migliaia 9 3 6" xfId="6224" xr:uid="{017A0A92-AF29-4A43-9D45-FD1C94AE63BC}"/>
    <cellStyle name="Migliaia 9 4" xfId="1013" xr:uid="{77FA4939-DF7A-44EA-9DDE-D612061ED62C}"/>
    <cellStyle name="Migliaia 9 4 2" xfId="1014" xr:uid="{5300DB86-E93A-4A94-88E1-7F63BAD8BF18}"/>
    <cellStyle name="Migliaia 9 4 2 2" xfId="2644" xr:uid="{3ACA792D-033A-434D-94A3-93288CC21B69}"/>
    <cellStyle name="Migliaia 9 4 2 2 2" xfId="5676" xr:uid="{A1A2D43E-6A95-49A4-A6E5-9DD4A6E5C18C}"/>
    <cellStyle name="Migliaia 9 4 2 2 3" xfId="6597" xr:uid="{0A5842A6-D111-4B35-B27B-357C4122004B}"/>
    <cellStyle name="Migliaia 9 4 2 3" xfId="5302" xr:uid="{93FBAD2B-6E1D-459D-8347-AD0B41675885}"/>
    <cellStyle name="Migliaia 9 4 2 4" xfId="6228" xr:uid="{6EECCC68-EC35-45DF-B939-8831129EBEA9}"/>
    <cellStyle name="Migliaia 9 4 3" xfId="2643" xr:uid="{D615BBA8-F70A-4522-879C-C9BD95846FBB}"/>
    <cellStyle name="Migliaia 9 4 3 2" xfId="5675" xr:uid="{3529DFC0-33AA-4443-92F7-D63CF62D1BC5}"/>
    <cellStyle name="Migliaia 9 4 3 3" xfId="6596" xr:uid="{6D6D3BC4-4198-46DF-A590-3C6A2CC5AF0C}"/>
    <cellStyle name="Migliaia 9 4 4" xfId="5301" xr:uid="{3EE012D3-7500-46DF-950D-FD8F34178B9E}"/>
    <cellStyle name="Migliaia 9 4 5" xfId="6227" xr:uid="{D8671CB6-4E65-4D6E-ACC5-808B400A0941}"/>
    <cellStyle name="Migliaia 9 5" xfId="1015" xr:uid="{E704C380-E873-4DBF-BB00-37DB2C82A22E}"/>
    <cellStyle name="Migliaia 9 5 2" xfId="5303" xr:uid="{210F2600-8B25-4181-9C3A-3F30BF9F7421}"/>
    <cellStyle name="Migliaia 9 5 3" xfId="6229" xr:uid="{DDF5075D-EBD4-4399-BC21-E63D57DFFE43}"/>
    <cellStyle name="Migliaia 9 6" xfId="4865" xr:uid="{F4C86DD7-AD46-45AE-BE62-ADBE1692FD43}"/>
    <cellStyle name="Migliaia 9 7" xfId="6222" xr:uid="{F94B6223-F215-468F-BB16-4B331E146855}"/>
    <cellStyle name="Neutral 2" xfId="3452" xr:uid="{464604F6-721C-4D03-800C-E8CA3A3DE7CB}"/>
    <cellStyle name="Neutral 3" xfId="3361" xr:uid="{C316754B-B10C-4989-AFE5-8037526609B6}"/>
    <cellStyle name="Neutrale" xfId="1016" xr:uid="{5DA1BDAB-3C2D-4373-9905-F0A76ACB4463}"/>
    <cellStyle name="Normal" xfId="0" builtinId="0"/>
    <cellStyle name="Normal 10" xfId="1017" xr:uid="{FD694309-A25C-493C-BD85-3A160742C507}"/>
    <cellStyle name="Normal 10 2" xfId="5" xr:uid="{B66AD97E-9EE1-42A7-A84A-83C94AE4343E}"/>
    <cellStyle name="Normal 10 2 2" xfId="3685" xr:uid="{5CC3D807-E0F6-4242-AAEB-B194289A0B6B}"/>
    <cellStyle name="Normal 10 2 2 2" xfId="4317" xr:uid="{F44B902D-01CD-45FB-A25E-2B5858F55BD6}"/>
    <cellStyle name="Normal 10 2 2 2 2" xfId="7482" xr:uid="{62CFF1F6-3B37-477B-9A8A-F963420DA962}"/>
    <cellStyle name="Normal 10 2 2 2 2 2" xfId="10146" xr:uid="{1FD49967-1899-43BA-9EDD-177BCF5FFA0A}"/>
    <cellStyle name="Normal 10 2 2 2 2 2 2" xfId="15536" xr:uid="{DFD50E0F-370F-4A4D-A6AF-B3A7ED8917C8}"/>
    <cellStyle name="Normal 10 2 2 2 2 3" xfId="12783" xr:uid="{C40D3CD2-7227-4AE6-AB61-0EFA0143E3F9}"/>
    <cellStyle name="Normal 10 2 2 2 3" xfId="8816" xr:uid="{963A2DA8-662B-45C3-A4AC-F87BA78287C9}"/>
    <cellStyle name="Normal 10 2 2 2 3 2" xfId="14174" xr:uid="{5AEDB24C-8299-4811-B671-1366060968DE}"/>
    <cellStyle name="Normal 10 2 2 2 4" xfId="11452" xr:uid="{BE5563E1-B8FB-4C93-B4D6-4B7AA0DE6349}"/>
    <cellStyle name="Normal 10 2 2 3" xfId="6858" xr:uid="{A2DD0392-5E8A-4F65-87B6-AB3DE7C81FA9}"/>
    <cellStyle name="Normal 10 2 2 3 2" xfId="9522" xr:uid="{BAEF9BF9-10EF-4D28-A803-CD7DA2DF8E2C}"/>
    <cellStyle name="Normal 10 2 2 3 2 2" xfId="14912" xr:uid="{E9639C88-165C-4D3D-8B90-5E10C4FB23A6}"/>
    <cellStyle name="Normal 10 2 2 3 3" xfId="12159" xr:uid="{EC892A59-78E2-4B10-A33B-3BCB8B85CFC3}"/>
    <cellStyle name="Normal 10 2 2 4" xfId="8192" xr:uid="{44FFB5C6-5FF3-4673-9506-69ED26098DB7}"/>
    <cellStyle name="Normal 10 2 2 4 2" xfId="13550" xr:uid="{5EB3AE2B-E401-43A5-947D-57AB210155FB}"/>
    <cellStyle name="Normal 10 2 2 5" xfId="10828" xr:uid="{3C9B4317-2E43-44C6-9EF7-405B3C7A87E4}"/>
    <cellStyle name="Normal 10 2 3" xfId="3686" xr:uid="{7D589F84-08C4-45A7-8BFE-47E0CFDC9542}"/>
    <cellStyle name="Normal 10 2 3 2" xfId="4318" xr:uid="{2CA11A01-B4F3-40FB-8700-A9C1A9855437}"/>
    <cellStyle name="Normal 10 2 3 2 2" xfId="7483" xr:uid="{38450AC5-6A10-49CC-A190-401B97CA8F2C}"/>
    <cellStyle name="Normal 10 2 3 2 2 2" xfId="10147" xr:uid="{24C697D2-6309-4622-933B-3DF73AA948B2}"/>
    <cellStyle name="Normal 10 2 3 2 2 2 2" xfId="15537" xr:uid="{74389F56-5701-433A-8F86-37A10EE307F6}"/>
    <cellStyle name="Normal 10 2 3 2 2 3" xfId="12784" xr:uid="{7BA8F55F-BA81-4B62-A556-A9ECBE995157}"/>
    <cellStyle name="Normal 10 2 3 2 3" xfId="8817" xr:uid="{D30360E3-8B6A-4706-A25D-488853616580}"/>
    <cellStyle name="Normal 10 2 3 2 3 2" xfId="14175" xr:uid="{BD56845B-D05E-4439-8A70-F1891441FD5E}"/>
    <cellStyle name="Normal 10 2 3 2 4" xfId="11453" xr:uid="{52600D52-37A2-43D0-8858-57AC5EB06A4F}"/>
    <cellStyle name="Normal 10 2 3 3" xfId="6859" xr:uid="{0E62E7F2-2707-48E7-BB72-385D0DE6DF7B}"/>
    <cellStyle name="Normal 10 2 3 3 2" xfId="9523" xr:uid="{DDE02CAB-4A16-4C36-BB0F-41BA24C8E7BB}"/>
    <cellStyle name="Normal 10 2 3 3 2 2" xfId="14913" xr:uid="{0A9AB8C3-5A64-4FB9-A802-DDD8DA808C5F}"/>
    <cellStyle name="Normal 10 2 3 3 3" xfId="12160" xr:uid="{E131F87C-AD31-4778-94A7-3CB58812FF9D}"/>
    <cellStyle name="Normal 10 2 3 4" xfId="8193" xr:uid="{77FE8E63-9E0D-4C23-9B82-0EC487AC8587}"/>
    <cellStyle name="Normal 10 2 3 4 2" xfId="13551" xr:uid="{45ECE41A-0CB1-4503-958D-DE7885D03369}"/>
    <cellStyle name="Normal 10 2 3 5" xfId="10829" xr:uid="{865D43B8-CE6B-46BA-A7D4-E795F09BE9B8}"/>
    <cellStyle name="Normal 10 2 4" xfId="4316" xr:uid="{F0CAF46C-75DB-4DAA-BC70-968261CE2446}"/>
    <cellStyle name="Normal 10 2 4 2" xfId="7481" xr:uid="{FFBBA07B-449C-48A3-9BBE-CFFD512E16B9}"/>
    <cellStyle name="Normal 10 2 4 2 2" xfId="10145" xr:uid="{62174D03-B7B4-4E79-AF66-797600D8A398}"/>
    <cellStyle name="Normal 10 2 4 2 2 2" xfId="15535" xr:uid="{CB2C176E-CEBB-47B2-9339-B97EF4E7D961}"/>
    <cellStyle name="Normal 10 2 4 2 3" xfId="12782" xr:uid="{F221FBA4-663E-431E-B96A-D917F137619C}"/>
    <cellStyle name="Normal 10 2 4 3" xfId="8815" xr:uid="{1492D21F-19A5-427C-80C9-DEA208EBC731}"/>
    <cellStyle name="Normal 10 2 4 3 2" xfId="14173" xr:uid="{9A4C28F8-59E9-465B-B133-30324AD1E1E8}"/>
    <cellStyle name="Normal 10 2 4 4" xfId="11451" xr:uid="{B50F96E8-23F3-4514-99FC-7AEB02066D23}"/>
    <cellStyle name="Normal 10 2 5" xfId="3684" xr:uid="{0936AF8E-AD4C-42C0-B40C-A84B0E6E71F6}"/>
    <cellStyle name="Normal 10 2 5 2" xfId="6857" xr:uid="{D10AB004-BFF0-4DC9-9060-467FFDF181BB}"/>
    <cellStyle name="Normal 10 2 5 2 2" xfId="9521" xr:uid="{B62D4A4C-C1DF-4763-B7B8-5CAFBC96724E}"/>
    <cellStyle name="Normal 10 2 5 2 2 2" xfId="14911" xr:uid="{BCA48A6B-03CD-42DE-8F31-D18CDDBAD344}"/>
    <cellStyle name="Normal 10 2 5 2 3" xfId="12158" xr:uid="{178DBAB6-9928-4260-8665-92424071DDD2}"/>
    <cellStyle name="Normal 10 2 5 3" xfId="8191" xr:uid="{2D62FCA2-AA95-49DE-BB1E-B6BAB9FD114B}"/>
    <cellStyle name="Normal 10 2 5 3 2" xfId="13549" xr:uid="{94782B5C-B8E0-4AB1-B567-5806C3F422BB}"/>
    <cellStyle name="Normal 10 2 5 4" xfId="10827" xr:uid="{AEAB2B0C-6D60-4745-AD8B-DF9634AFFED3}"/>
    <cellStyle name="Normal 10 3" xfId="3347" xr:uid="{AA2C4C8D-8C7D-4A13-B4C8-FF26C8D30E8A}"/>
    <cellStyle name="Normal 10 3 2" xfId="4319" xr:uid="{1E504086-A6D9-4722-82C1-4E8F6A951E74}"/>
    <cellStyle name="Normal 10 3 2 2" xfId="7484" xr:uid="{15BEEB59-77CC-4333-BE2E-4B57BFF2C3D8}"/>
    <cellStyle name="Normal 10 3 2 2 2" xfId="10148" xr:uid="{2846A203-457B-4DB2-B430-A4EB9288D167}"/>
    <cellStyle name="Normal 10 3 2 2 2 2" xfId="15538" xr:uid="{FAC15D82-C5B8-461E-B78B-0F0751366615}"/>
    <cellStyle name="Normal 10 3 2 2 3" xfId="12785" xr:uid="{6EBCA60C-8871-48E7-9943-945EFDBF34CF}"/>
    <cellStyle name="Normal 10 3 2 3" xfId="8818" xr:uid="{2A6EABCE-8AE0-4947-B5FF-4CFB81B3D8A1}"/>
    <cellStyle name="Normal 10 3 2 3 2" xfId="14176" xr:uid="{FF023550-BDD3-4F7E-8413-4B990121DFF9}"/>
    <cellStyle name="Normal 10 3 2 4" xfId="11454" xr:uid="{ABBBE4B4-E6BE-4887-A7CF-F630AC2FE295}"/>
    <cellStyle name="Normal 10 3 3" xfId="3687" xr:uid="{ACF164B5-0225-4EBE-ADE6-E5C4A7D2DAA1}"/>
    <cellStyle name="Normal 10 3 3 2" xfId="6860" xr:uid="{59DD3614-0C1B-4D3F-855F-E3E2B51C55B6}"/>
    <cellStyle name="Normal 10 3 3 2 2" xfId="9524" xr:uid="{71923435-437E-4319-AC7B-2D740ED58A5B}"/>
    <cellStyle name="Normal 10 3 3 2 2 2" xfId="14914" xr:uid="{833AF292-FE2A-450B-B318-5B6265097FFB}"/>
    <cellStyle name="Normal 10 3 3 2 3" xfId="12161" xr:uid="{67352C52-1908-4F85-A93F-FE810489F153}"/>
    <cellStyle name="Normal 10 3 3 3" xfId="8194" xr:uid="{83165D5F-2557-4DAF-BBAC-AE2AD3F09182}"/>
    <cellStyle name="Normal 10 3 3 3 2" xfId="13552" xr:uid="{CB286C22-4ADD-46A2-94A2-CD7C77F2ED7F}"/>
    <cellStyle name="Normal 10 3 3 4" xfId="10830" xr:uid="{7D73D36D-3D83-4CA4-B8DB-0BBCBF5FA7E8}"/>
    <cellStyle name="Normal 10 4" xfId="3688" xr:uid="{95890CEA-8B8D-4808-B955-233DF1F51003}"/>
    <cellStyle name="Normal 10 4 2" xfId="4320" xr:uid="{EC265F14-E982-4C34-AC6E-CAE8FFB1D2BA}"/>
    <cellStyle name="Normal 10 4 2 2" xfId="7485" xr:uid="{C746DBE1-6A6D-4830-B8F5-CD1DE024787B}"/>
    <cellStyle name="Normal 10 4 2 2 2" xfId="10149" xr:uid="{5840AC49-DCFF-4F03-A6FA-C00B2F5F2C31}"/>
    <cellStyle name="Normal 10 4 2 2 2 2" xfId="15539" xr:uid="{DF7D2D39-CA7F-46D6-8A7A-E3517FBE195B}"/>
    <cellStyle name="Normal 10 4 2 2 3" xfId="12786" xr:uid="{E9F7E3A3-232D-4BE7-B8A9-E7716605994A}"/>
    <cellStyle name="Normal 10 4 2 3" xfId="8819" xr:uid="{F74D9176-BC6B-4926-ABD4-D66D189E62D5}"/>
    <cellStyle name="Normal 10 4 2 3 2" xfId="14177" xr:uid="{24BD7B2E-69B0-4915-AE2E-78BFA31F83DC}"/>
    <cellStyle name="Normal 10 4 2 4" xfId="11455" xr:uid="{51173624-E116-4989-A10F-272EC12D7BE0}"/>
    <cellStyle name="Normal 10 4 3" xfId="6861" xr:uid="{58794E17-ADBC-4AAA-9018-6EFB3B7E17A5}"/>
    <cellStyle name="Normal 10 4 3 2" xfId="9525" xr:uid="{4B1797B1-F14A-46A2-A851-DAB197EFBCC8}"/>
    <cellStyle name="Normal 10 4 3 2 2" xfId="14915" xr:uid="{76EFEBDF-F09F-4467-8438-B26CDADDAD23}"/>
    <cellStyle name="Normal 10 4 3 3" xfId="12162" xr:uid="{E0C8DDAB-0A1F-43D7-84F4-41E9514F5359}"/>
    <cellStyle name="Normal 10 4 4" xfId="8195" xr:uid="{C00E9BBB-43D3-4FA9-AC3C-CF51386BF84E}"/>
    <cellStyle name="Normal 10 4 4 2" xfId="13553" xr:uid="{20244BAD-1893-41D6-92F6-9B8138567FEF}"/>
    <cellStyle name="Normal 10 4 5" xfId="10831" xr:uid="{2BD19F95-4A8E-4356-A4D1-8E5DE996CA67}"/>
    <cellStyle name="Normal 10 5" xfId="3689" xr:uid="{B4578697-F173-498B-8DD5-3E2F5D203C14}"/>
    <cellStyle name="Normal 10 5 2" xfId="4321" xr:uid="{BB0F7357-9F2F-4B8F-83C7-CE555E19611A}"/>
    <cellStyle name="Normal 10 5 2 2" xfId="7486" xr:uid="{73958C00-838E-4AD7-9C4B-CE82FB8279DF}"/>
    <cellStyle name="Normal 10 5 2 2 2" xfId="10150" xr:uid="{71768E99-AA89-42AB-B7D8-3AE87463F23C}"/>
    <cellStyle name="Normal 10 5 2 2 2 2" xfId="15540" xr:uid="{C686ADEB-B119-4FEE-AC95-8504666F4463}"/>
    <cellStyle name="Normal 10 5 2 2 3" xfId="12787" xr:uid="{F9B7CD9C-5A9B-4A10-8601-BC24F46E4025}"/>
    <cellStyle name="Normal 10 5 2 3" xfId="8820" xr:uid="{0B2C810A-024A-499E-8620-4DB7452DFF48}"/>
    <cellStyle name="Normal 10 5 2 3 2" xfId="14178" xr:uid="{99296B53-DA7C-4AE0-A0F2-4E3814760407}"/>
    <cellStyle name="Normal 10 5 2 4" xfId="11456" xr:uid="{7339CCF6-92E0-4251-B958-A347A40A9B4D}"/>
    <cellStyle name="Normal 10 5 3" xfId="6862" xr:uid="{CFB69573-C0F4-4C48-9A73-C89216124687}"/>
    <cellStyle name="Normal 10 5 3 2" xfId="9526" xr:uid="{C7A3CA4E-3022-462C-9130-A929803A43CC}"/>
    <cellStyle name="Normal 10 5 3 2 2" xfId="14916" xr:uid="{55053C39-2BBE-457B-A036-7968178B7237}"/>
    <cellStyle name="Normal 10 5 3 3" xfId="12163" xr:uid="{84AAA4DA-DA09-407E-816D-775B72FA7AF0}"/>
    <cellStyle name="Normal 10 5 4" xfId="8196" xr:uid="{3F1EC622-88BE-477B-A9AC-0E7EC9436B3A}"/>
    <cellStyle name="Normal 10 5 4 2" xfId="13554" xr:uid="{381E26E8-EC50-4533-A394-7BAF0FA794A0}"/>
    <cellStyle name="Normal 10 5 5" xfId="10832" xr:uid="{54E32366-A670-4EA8-A464-CF140CB1DF60}"/>
    <cellStyle name="Normal 10 6" xfId="4315" xr:uid="{EF32FD41-ABA9-4E8D-B6F2-5A2EDCB29D7B}"/>
    <cellStyle name="Normal 10 6 2" xfId="7480" xr:uid="{633CFD3D-3E44-4C65-BFE0-AB380AA66F1D}"/>
    <cellStyle name="Normal 10 6 2 2" xfId="10144" xr:uid="{B13D32AE-69F5-4057-AE1B-D486ED1A60E6}"/>
    <cellStyle name="Normal 10 6 2 2 2" xfId="15534" xr:uid="{82FF277B-18E1-4BC0-989A-1379DDC62CEC}"/>
    <cellStyle name="Normal 10 6 2 3" xfId="12781" xr:uid="{061813CD-97BE-49E0-9586-12DA534BC162}"/>
    <cellStyle name="Normal 10 6 3" xfId="8814" xr:uid="{66F167A7-CE33-4B10-B464-E8D236BA63A2}"/>
    <cellStyle name="Normal 10 6 3 2" xfId="14172" xr:uid="{BE3A4E93-9B1A-49BB-B4C9-8C7196BBAA7F}"/>
    <cellStyle name="Normal 10 6 4" xfId="11450" xr:uid="{379B7BFF-1713-4CA3-9D3F-BBAAF9687FC7}"/>
    <cellStyle name="Normal 10 7" xfId="3683" xr:uid="{56514E88-B88D-46E9-8E69-9D69BAD34429}"/>
    <cellStyle name="Normal 10 7 2" xfId="6856" xr:uid="{0FD66A34-4C07-496C-A36C-CE44587E5579}"/>
    <cellStyle name="Normal 10 7 2 2" xfId="9520" xr:uid="{2962FA45-ECE0-4D16-A063-44E137296129}"/>
    <cellStyle name="Normal 10 7 2 2 2" xfId="14910" xr:uid="{357B05BF-7744-4BD8-922E-10B87728ECDC}"/>
    <cellStyle name="Normal 10 7 2 3" xfId="12157" xr:uid="{1BF805E1-E1B2-480D-8519-4EDB94F72DBD}"/>
    <cellStyle name="Normal 10 7 3" xfId="8190" xr:uid="{89FD8A78-EC16-4108-B6AC-A7F3489E1945}"/>
    <cellStyle name="Normal 10 7 3 2" xfId="13548" xr:uid="{9590A9B2-8148-410A-B379-F5D44C4FE0AF}"/>
    <cellStyle name="Normal 10 7 4" xfId="10826" xr:uid="{EC8E3254-988C-4572-9058-2529FF5E7B62}"/>
    <cellStyle name="Normal 11" xfId="2040" xr:uid="{1EB2781F-FAE2-437A-9094-D5BBACDF1A9B}"/>
    <cellStyle name="Normal 11 10" xfId="20" xr:uid="{4F3A85E4-72E5-4D16-8A35-8B0D955FD4C2}"/>
    <cellStyle name="Normal 11 10 2" xfId="9265" xr:uid="{8D922EC1-53FC-4634-9BF0-9C343A2132B7}"/>
    <cellStyle name="Normal 11 10 2 2" xfId="14647" xr:uid="{CB07E00B-859B-4FB4-BD21-5F28BCB92EB2}"/>
    <cellStyle name="Normal 11 10 3" xfId="11902" xr:uid="{BFD9EECC-B8F2-44C4-BB98-BDD8E7CBFECE}"/>
    <cellStyle name="Normal 11 11" xfId="7922" xr:uid="{0F0D2CFE-384C-4725-BB1A-90872C0209E2}"/>
    <cellStyle name="Normal 11 11 2" xfId="13257" xr:uid="{1DD76254-BC0A-45CE-AC69-A9C0F1D918E9}"/>
    <cellStyle name="Normal 11 12" xfId="10571" xr:uid="{B339A18C-6348-4FD7-BA60-96F5E63F4C46}"/>
    <cellStyle name="Normal 11 2" xfId="4" xr:uid="{3D727BCE-33B4-4321-98E6-ACB579762210}"/>
    <cellStyle name="Normal 11 2 10" xfId="10581" xr:uid="{8745214A-BEC4-4668-B9D1-05FBEEE70FA1}"/>
    <cellStyle name="Normal 11 2 2" xfId="15" xr:uid="{A40E77EE-42EA-44C5-9E1D-72EF0126E2A1}"/>
    <cellStyle name="Normal 11 2 2 2" xfId="4324" xr:uid="{5C5B8767-FA78-4891-89BE-CC4CE6D37FB3}"/>
    <cellStyle name="Normal 11 2 2 2 2" xfId="7489" xr:uid="{8A89D23C-FC3E-48A9-A494-1CD8A836953F}"/>
    <cellStyle name="Normal 11 2 2 2 2 2" xfId="10153" xr:uid="{8F7071C5-579D-4073-9845-840497CFADAA}"/>
    <cellStyle name="Normal 11 2 2 2 2 2 2" xfId="15543" xr:uid="{0A14D480-6DEA-47E1-AFE5-4B2B10C8BB79}"/>
    <cellStyle name="Normal 11 2 2 2 2 3" xfId="12790" xr:uid="{B6D107BE-442F-431C-B568-68B750387993}"/>
    <cellStyle name="Normal 11 2 2 2 3" xfId="8823" xr:uid="{9869ECF8-E16A-4BDA-ABD8-202C3151BE4F}"/>
    <cellStyle name="Normal 11 2 2 2 3 2" xfId="14181" xr:uid="{80B912A5-4DD3-400D-8D22-1C439DE2E761}"/>
    <cellStyle name="Normal 11 2 2 2 4" xfId="11459" xr:uid="{CAF173C5-1B27-4F10-A1FF-8CDD3D3DE3D7}"/>
    <cellStyle name="Normal 11 2 2 3" xfId="3692" xr:uid="{FC2FF079-2FDC-47E4-914D-ECEAD983F521}"/>
    <cellStyle name="Normal 11 2 2 3 2" xfId="6865" xr:uid="{21FC288A-5BCB-4970-ACA2-F29289670BEB}"/>
    <cellStyle name="Normal 11 2 2 3 2 2" xfId="9529" xr:uid="{6F610F26-60D1-47D7-A318-7FCD350E233E}"/>
    <cellStyle name="Normal 11 2 2 3 2 2 2" xfId="14919" xr:uid="{28AB45AE-6454-41F4-8E5C-01DB5A80B1CB}"/>
    <cellStyle name="Normal 11 2 2 3 2 3" xfId="12166" xr:uid="{7F597ED6-5351-4451-8232-6D98EFFADD5E}"/>
    <cellStyle name="Normal 11 2 2 3 3" xfId="8199" xr:uid="{F1D3E950-9BE7-43C5-8555-A623173CE3D5}"/>
    <cellStyle name="Normal 11 2 2 3 3 2" xfId="13557" xr:uid="{DAEDF101-DD1A-40AE-8739-E8FD875AFF5C}"/>
    <cellStyle name="Normal 11 2 2 3 4" xfId="10835" xr:uid="{60AD7E83-4702-4983-8265-DE0943ACF63D}"/>
    <cellStyle name="Normal 11 2 2 4" xfId="6623" xr:uid="{881940B2-697F-41B3-95E0-B8F2C831B73B}"/>
    <cellStyle name="Normal 11 2 2 4 2" xfId="9295" xr:uid="{13532487-0B84-4D66-8DD3-51261EF0328D}"/>
    <cellStyle name="Normal 11 2 2 4 2 2" xfId="14685" xr:uid="{D5FA883B-4FF2-4CFA-BBA9-BA5553029AE9}"/>
    <cellStyle name="Normal 11 2 2 4 3" xfId="11932" xr:uid="{8BC1EC37-6CE1-4DBD-820A-0B4BC38FB09C}"/>
    <cellStyle name="Normal 11 2 2 5" xfId="7957" xr:uid="{48F3FDB0-FB0D-4A36-98A5-058056A638DB}"/>
    <cellStyle name="Normal 11 2 2 5 2" xfId="13315" xr:uid="{5E63ED1F-3C37-46F9-8201-721AA7FAE393}"/>
    <cellStyle name="Normal 11 2 2 6" xfId="10601" xr:uid="{37E0B2DC-CE51-4848-A54B-32AEB672FC7F}"/>
    <cellStyle name="Normal 11 2 3" xfId="3693" xr:uid="{A9F84001-C87D-4F40-B72B-529B2974F853}"/>
    <cellStyle name="Normal 11 2 3 2" xfId="4325" xr:uid="{B71724D8-B7DD-453F-ABCC-C12574E01D77}"/>
    <cellStyle name="Normal 11 2 3 2 2" xfId="7490" xr:uid="{C85033C3-E3D0-4C4E-8AD6-C67FE067821B}"/>
    <cellStyle name="Normal 11 2 3 2 2 2" xfId="10154" xr:uid="{379F1424-75E3-485E-8F12-A4ABF0117BB3}"/>
    <cellStyle name="Normal 11 2 3 2 2 2 2" xfId="15544" xr:uid="{EC1CE263-71DD-4A70-8F42-57C2EE0BD9FD}"/>
    <cellStyle name="Normal 11 2 3 2 2 3" xfId="12791" xr:uid="{15B538BA-1F9E-4D46-B90F-2350985116ED}"/>
    <cellStyle name="Normal 11 2 3 2 3" xfId="8824" xr:uid="{760C5677-A5F3-42A1-A0F2-CB2BA9AC680E}"/>
    <cellStyle name="Normal 11 2 3 2 3 2" xfId="14182" xr:uid="{A1BEB9C9-DD51-4495-8BFE-5A1B2FD42327}"/>
    <cellStyle name="Normal 11 2 3 2 4" xfId="11460" xr:uid="{4EB95F1B-BC04-4123-A94A-77BB2B6378C1}"/>
    <cellStyle name="Normal 11 2 3 3" xfId="6866" xr:uid="{FDE87AD8-40C2-4060-9243-71D1BFB72A38}"/>
    <cellStyle name="Normal 11 2 3 3 2" xfId="9530" xr:uid="{34B071CC-8081-41F2-B918-B8130E748C19}"/>
    <cellStyle name="Normal 11 2 3 3 2 2" xfId="14920" xr:uid="{EC222870-A5C4-40A6-997A-917F8251C4E6}"/>
    <cellStyle name="Normal 11 2 3 3 3" xfId="12167" xr:uid="{72C737F4-4D42-4417-83B4-66D3C27F6687}"/>
    <cellStyle name="Normal 11 2 3 4" xfId="8200" xr:uid="{05C4A4A1-6932-404D-9DEB-3B7CE7517963}"/>
    <cellStyle name="Normal 11 2 3 4 2" xfId="13558" xr:uid="{A636DBBD-D90A-4512-9D27-47D0882C5E48}"/>
    <cellStyle name="Normal 11 2 3 5" xfId="10836" xr:uid="{D4564C79-A933-41D5-9573-13438A9E4125}"/>
    <cellStyle name="Normal 11 2 4" xfId="3694" xr:uid="{425412FA-647C-4760-9E3B-A0356B3F1DD2}"/>
    <cellStyle name="Normal 11 2 4 2" xfId="4326" xr:uid="{822BB67B-75B4-48D0-AEDC-59A4D945A2E2}"/>
    <cellStyle name="Normal 11 2 4 2 2" xfId="7491" xr:uid="{0E7890DF-A630-4805-AF86-56658001EAB8}"/>
    <cellStyle name="Normal 11 2 4 2 2 2" xfId="10155" xr:uid="{EDB008EF-9FDA-4758-985E-572A5CC83728}"/>
    <cellStyle name="Normal 11 2 4 2 2 2 2" xfId="15545" xr:uid="{DF5A578C-E4A2-40F3-937A-53AC5B436CC6}"/>
    <cellStyle name="Normal 11 2 4 2 2 3" xfId="12792" xr:uid="{F95B35E2-D0D3-4018-876D-A8739BDE1FF0}"/>
    <cellStyle name="Normal 11 2 4 2 3" xfId="8825" xr:uid="{29B77478-5933-4D87-ABDA-8A814604AE6F}"/>
    <cellStyle name="Normal 11 2 4 2 3 2" xfId="14183" xr:uid="{E9EDBE33-827A-43EC-96BC-35AC059737BA}"/>
    <cellStyle name="Normal 11 2 4 2 4" xfId="11461" xr:uid="{7D37D758-FD03-40E5-BF70-F167F6D74CA9}"/>
    <cellStyle name="Normal 11 2 4 3" xfId="6867" xr:uid="{09AF1275-44FF-477F-9E58-D9E8C862FA1C}"/>
    <cellStyle name="Normal 11 2 4 3 2" xfId="9531" xr:uid="{1246F070-EB55-406B-8A1B-9FEEE274E3E3}"/>
    <cellStyle name="Normal 11 2 4 3 2 2" xfId="14921" xr:uid="{BD9DFEC6-9C12-4F2E-82E6-E1D2D8770CF6}"/>
    <cellStyle name="Normal 11 2 4 3 3" xfId="12168" xr:uid="{FC3FF66B-BEEC-4918-94B1-25A8BE99189A}"/>
    <cellStyle name="Normal 11 2 4 4" xfId="8201" xr:uid="{ADB4906B-BFBA-4BE8-9A13-1C2BB22F321E}"/>
    <cellStyle name="Normal 11 2 4 4 2" xfId="13559" xr:uid="{68F3C6D1-A02B-493F-BE6B-10EBB1E4672F}"/>
    <cellStyle name="Normal 11 2 4 5" xfId="10837" xr:uid="{02A43E7E-8DBD-4BC1-B503-7F863ABEA136}"/>
    <cellStyle name="Normal 11 2 5" xfId="4323" xr:uid="{EB10E11E-17EE-4564-91D7-0F458B8B9CF6}"/>
    <cellStyle name="Normal 11 2 5 2" xfId="7488" xr:uid="{0BC6F4F2-8B3A-41CF-9C08-287EF725C536}"/>
    <cellStyle name="Normal 11 2 5 2 2" xfId="10152" xr:uid="{38D54548-E974-496C-AC69-B68E3E271C1E}"/>
    <cellStyle name="Normal 11 2 5 2 2 2" xfId="15542" xr:uid="{D2BE1BDC-27B6-4A41-96AB-11A090FA638E}"/>
    <cellStyle name="Normal 11 2 5 2 3" xfId="12789" xr:uid="{8F75FFF5-A481-4BB4-8C95-917D3299564B}"/>
    <cellStyle name="Normal 11 2 5 3" xfId="8822" xr:uid="{D091A977-C6B5-4A2D-8727-E655FD2B6112}"/>
    <cellStyle name="Normal 11 2 5 3 2" xfId="14180" xr:uid="{34BFA97F-A296-4362-B234-A2D6CEF7C3D7}"/>
    <cellStyle name="Normal 11 2 5 4" xfId="11458" xr:uid="{D58996E5-F101-46C9-B617-2ED51B421B0A}"/>
    <cellStyle name="Normal 11 2 6" xfId="3691" xr:uid="{1A2EB7DA-1E46-4F2F-B5FB-E2460C79427C}"/>
    <cellStyle name="Normal 11 2 6 2" xfId="6864" xr:uid="{632CE955-43AF-46E7-AE50-835A5F707C2C}"/>
    <cellStyle name="Normal 11 2 6 2 2" xfId="9528" xr:uid="{644EA4D2-1CDA-4A85-95A0-5EAD90B7C3B9}"/>
    <cellStyle name="Normal 11 2 6 2 2 2" xfId="14918" xr:uid="{DB90831E-5DC0-4A33-8EEE-6C7ADBF26F65}"/>
    <cellStyle name="Normal 11 2 6 2 3" xfId="12165" xr:uid="{864EA0FC-1D8C-4F13-8E13-7D1094363443}"/>
    <cellStyle name="Normal 11 2 6 3" xfId="8198" xr:uid="{FAA1F9C2-2B6A-4B7C-94E0-B0BEBBA15063}"/>
    <cellStyle name="Normal 11 2 6 3 2" xfId="13556" xr:uid="{E9462ED7-6FA6-4C19-A372-E241BCE622CD}"/>
    <cellStyle name="Normal 11 2 6 4" xfId="10834" xr:uid="{8A2FD0E1-80C1-4152-9317-DC23E295ABA9}"/>
    <cellStyle name="Normal 11 2 7" xfId="5682" xr:uid="{1197099B-D177-4B96-95FE-9D59DAD0399E}"/>
    <cellStyle name="Normal 11 2 7 2" xfId="6" xr:uid="{429F2FA8-2C37-469E-8F28-733C9EC1CA44}"/>
    <cellStyle name="Normal 11 2 7 2 2" xfId="14628" xr:uid="{011DB08A-A780-407E-95FF-A1E30B0F3BA2}"/>
    <cellStyle name="Normal 11 2 7 3" xfId="11892" xr:uid="{809536BF-68D2-4EBF-8CD0-52F14746A13C}"/>
    <cellStyle name="Normal 11 2 8" xfId="6603" xr:uid="{8CB4E2E2-54ED-4385-91F2-F72A758A484D}"/>
    <cellStyle name="Normal 11 2 8 2" xfId="9275" xr:uid="{98628F9C-DEF8-4B80-88EE-A4CCE7F73257}"/>
    <cellStyle name="Normal 11 2 8 2 2" xfId="14664" xr:uid="{D584BC4C-D302-4E2C-A06C-B6172358B70B}"/>
    <cellStyle name="Normal 11 2 8 3" xfId="11912" xr:uid="{5E255A3A-92AB-44AA-AE73-09B6FDE71FBB}"/>
    <cellStyle name="Normal 11 2 9" xfId="7937" xr:uid="{AC7B52C5-77A3-4A7D-9F18-807C4BEC7D5F}"/>
    <cellStyle name="Normal 11 2 9 2" xfId="13295" xr:uid="{9B25E088-23AD-4CA2-A64F-04CD0E613DA9}"/>
    <cellStyle name="Normal 11 3" xfId="3323" xr:uid="{2F73056E-40D2-47F0-8D04-F643A31AB93E}"/>
    <cellStyle name="Normal 11 3 2" xfId="3696" xr:uid="{B55A1DF6-CDD5-4392-BD26-B879E7992A96}"/>
    <cellStyle name="Normal 11 3 2 2" xfId="4328" xr:uid="{9B7504B0-B66F-42AE-A436-0815B0C19B42}"/>
    <cellStyle name="Normal 11 3 2 2 2" xfId="16" xr:uid="{AA276269-913F-4931-8AF2-13610E210775}"/>
    <cellStyle name="Normal 11 3 2 2 2 2" xfId="10157" xr:uid="{3C057D11-FC99-41FC-A80E-9E255533C6EC}"/>
    <cellStyle name="Normal 11 3 2 2 2 2 2" xfId="15547" xr:uid="{111908CA-B85E-430D-89E0-64695AD97A23}"/>
    <cellStyle name="Normal 11 3 2 2 2 3" xfId="12794" xr:uid="{481A37C1-C1ED-48B3-A951-B1385F857E7B}"/>
    <cellStyle name="Normal 11 3 2 2 3" xfId="8827" xr:uid="{7A733F5A-4597-433D-BED2-A9F958D10865}"/>
    <cellStyle name="Normal 11 3 2 2 3 2" xfId="14185" xr:uid="{5FABA40B-CB18-4DE7-82BC-D17C60DBA745}"/>
    <cellStyle name="Normal 11 3 2 2 4" xfId="11463" xr:uid="{2669446C-E54A-4E19-8567-19F1055E31F0}"/>
    <cellStyle name="Normal 11 3 2 3" xfId="6869" xr:uid="{F560DE1D-08B0-415E-8631-00790AA5CF52}"/>
    <cellStyle name="Normal 11 3 2 3 2" xfId="9533" xr:uid="{EB8F5797-72B1-427A-A157-5F3E5D4E9E61}"/>
    <cellStyle name="Normal 11 3 2 3 2 2" xfId="14923" xr:uid="{08339B5F-5455-4CE0-947A-E85E1C7CD684}"/>
    <cellStyle name="Normal 11 3 2 3 3" xfId="12170" xr:uid="{EE3084C8-BE04-4555-BD2F-7BE0B4EA2CFD}"/>
    <cellStyle name="Normal 11 3 2 4" xfId="8203" xr:uid="{A1B49C48-02B7-407B-8F21-2E8EBCFE6ABC}"/>
    <cellStyle name="Normal 11 3 2 4 2" xfId="13561" xr:uid="{09BD9725-6DAD-4B3E-BD2D-AEF2037B1FE9}"/>
    <cellStyle name="Normal 11 3 2 5" xfId="10839" xr:uid="{8A7ADB77-EB66-4611-8226-0528A69CD99E}"/>
    <cellStyle name="Normal 11 3 3" xfId="3697" xr:uid="{8F86507E-68D1-4336-A418-E2B6A738FC58}"/>
    <cellStyle name="Normal 11 3 3 2" xfId="4329" xr:uid="{AF9D3D30-36F1-4BDF-B483-B02459A2643A}"/>
    <cellStyle name="Normal 11 3 3 2 2" xfId="7493" xr:uid="{0422C00E-D1D9-4392-8132-B0F3369D270D}"/>
    <cellStyle name="Normal 11 3 3 2 2 2" xfId="10158" xr:uid="{B8A81251-D064-4322-8777-65F1F8358ED6}"/>
    <cellStyle name="Normal 11 3 3 2 2 2 2" xfId="15548" xr:uid="{AF2710E7-6177-4E42-BB4F-D7B747791525}"/>
    <cellStyle name="Normal 11 3 3 2 2 3" xfId="12795" xr:uid="{D3494F4B-9FD7-48E2-9DFC-C3B72688E341}"/>
    <cellStyle name="Normal 11 3 3 2 3" xfId="8828" xr:uid="{C7942499-3434-4790-8DC1-921C6C53C785}"/>
    <cellStyle name="Normal 11 3 3 2 3 2" xfId="14186" xr:uid="{7A9E40BE-626C-4CA1-B597-0F5213A688A1}"/>
    <cellStyle name="Normal 11 3 3 2 4" xfId="11464" xr:uid="{DC29D045-7512-4A6A-8727-7E5581CA2E28}"/>
    <cellStyle name="Normal 11 3 3 3" xfId="6870" xr:uid="{8777A013-0E84-4B1C-93BD-5F00FBCD96A1}"/>
    <cellStyle name="Normal 11 3 3 3 2" xfId="9534" xr:uid="{399B8AF7-DC34-449C-9CE3-C6CD0415665E}"/>
    <cellStyle name="Normal 11 3 3 3 2 2" xfId="14924" xr:uid="{48A88F76-1091-440E-BB39-02C7EDD9266F}"/>
    <cellStyle name="Normal 11 3 3 3 3" xfId="12171" xr:uid="{6803569B-DA0D-4D9F-9DA0-649AD876890D}"/>
    <cellStyle name="Normal 11 3 3 4" xfId="8204" xr:uid="{C7C214E2-4B7C-4DF1-89CF-877CB34275B2}"/>
    <cellStyle name="Normal 11 3 3 4 2" xfId="13562" xr:uid="{8FBF1186-D6EB-411A-A769-71127CE4DA4C}"/>
    <cellStyle name="Normal 11 3 3 5" xfId="10840" xr:uid="{AA5E2D18-F928-4C45-B4FC-262F51096972}"/>
    <cellStyle name="Normal 11 3 4" xfId="4327" xr:uid="{5120DB25-A56D-437B-A360-1BADBCD51542}"/>
    <cellStyle name="Normal 11 3 4 2" xfId="7492" xr:uid="{77E31FB2-F105-4044-AC41-80006ED905C2}"/>
    <cellStyle name="Normal 11 3 4 2 2" xfId="10156" xr:uid="{FDF12087-90CB-4AB2-810D-EE058BA695BB}"/>
    <cellStyle name="Normal 11 3 4 2 2 2" xfId="15546" xr:uid="{A98E1893-2E4A-4E6E-88B3-6D5EB209AA7E}"/>
    <cellStyle name="Normal 11 3 4 2 3" xfId="12793" xr:uid="{5358FF52-DDAB-46E5-A5C2-B62E7D3CAC6F}"/>
    <cellStyle name="Normal 11 3 4 3" xfId="8826" xr:uid="{163D13E1-E3A1-4CBD-A985-497471ABA2E0}"/>
    <cellStyle name="Normal 11 3 4 3 2" xfId="14184" xr:uid="{24B694A7-E0C2-4924-B042-264F7F83429E}"/>
    <cellStyle name="Normal 11 3 4 4" xfId="11462" xr:uid="{76912ACD-1211-4302-9425-198260C1ABA3}"/>
    <cellStyle name="Normal 11 3 5" xfId="3695" xr:uid="{B7DCB097-DB4E-4934-A975-2A056FC84A49}"/>
    <cellStyle name="Normal 11 3 5 2" xfId="6868" xr:uid="{339CD2FA-2E62-41B3-BD18-D9D128C257A2}"/>
    <cellStyle name="Normal 11 3 5 2 2" xfId="9532" xr:uid="{0C510B4F-E7B5-4EF2-AD8A-A476D261521A}"/>
    <cellStyle name="Normal 11 3 5 2 2 2" xfId="14922" xr:uid="{AE80EF81-CE18-4A9C-9353-677F3108DCDB}"/>
    <cellStyle name="Normal 11 3 5 2 3" xfId="12169" xr:uid="{2CB9DD49-881E-499C-8407-FF890AAC3D63}"/>
    <cellStyle name="Normal 11 3 5 3" xfId="8202" xr:uid="{DA7CD382-8D77-448D-8135-CF80C6CDCDC3}"/>
    <cellStyle name="Normal 11 3 5 3 2" xfId="13560" xr:uid="{855B1440-8791-4204-99C5-C3E5E8E2B848}"/>
    <cellStyle name="Normal 11 3 5 4" xfId="10838" xr:uid="{39EE91FF-7599-45F0-8CC7-3EDCADB8FC51}"/>
    <cellStyle name="Normal 11 3 6" xfId="6614" xr:uid="{C91DB27D-5E16-44DB-A752-8D2565580F70}"/>
    <cellStyle name="Normal 11 3 6 2" xfId="9285" xr:uid="{97397A57-53D8-48ED-81E3-22BDBD05D2B5}"/>
    <cellStyle name="Normal 11 3 6 2 2" xfId="14675" xr:uid="{9F788A1B-5E18-4370-89B6-D46B3A6029B5}"/>
    <cellStyle name="Normal 11 3 6 3" xfId="11922" xr:uid="{A5F2684E-B443-4987-BDA8-4E10017A32D7}"/>
    <cellStyle name="Normal 11 3 7" xfId="7947" xr:uid="{07BD0D72-B539-4AC2-B932-4E816FDFE8B8}"/>
    <cellStyle name="Normal 11 3 7 2" xfId="13305" xr:uid="{6407EE29-77D1-425E-B2CB-2D2CD61AB2D3}"/>
    <cellStyle name="Normal 11 3 8" xfId="10591" xr:uid="{81D0D517-3F0D-4445-9C27-74C2A1F8CD6E}"/>
    <cellStyle name="Normal 11 4" xfId="3698" xr:uid="{5B0B0CBD-CC6D-4520-A5A3-761EB60AFA13}"/>
    <cellStyle name="Normal 11 4 2" xfId="4330" xr:uid="{DF7D9240-F384-4984-9E43-197519D97BC0}"/>
    <cellStyle name="Normal 11 4 2 2" xfId="7494" xr:uid="{6F81C668-2476-49FC-9885-072E8A44D930}"/>
    <cellStyle name="Normal 11 4 2 2 2" xfId="10159" xr:uid="{46C05222-711D-405F-8569-B658791DE315}"/>
    <cellStyle name="Normal 11 4 2 2 2 2" xfId="15549" xr:uid="{3F9D92A2-5305-4F7C-8656-F68937C2FD98}"/>
    <cellStyle name="Normal 11 4 2 2 3" xfId="12796" xr:uid="{C4089928-FB82-4354-BD1C-F2FE4C54999D}"/>
    <cellStyle name="Normal 11 4 2 3" xfId="8829" xr:uid="{A6CE9379-131B-49A7-9021-F3C5CE49EA21}"/>
    <cellStyle name="Normal 11 4 2 3 2" xfId="14187" xr:uid="{30B73886-A656-4888-94CB-7F741AA92B29}"/>
    <cellStyle name="Normal 11 4 2 4" xfId="11465" xr:uid="{364FF530-3BC9-457F-B8EF-1E92F74D5209}"/>
    <cellStyle name="Normal 11 4 3" xfId="6871" xr:uid="{29CABF07-BF58-491F-8D36-B8A0936C0B4D}"/>
    <cellStyle name="Normal 11 4 3 2" xfId="9535" xr:uid="{A2F90DE8-B183-4D1F-8F22-B754DAD41714}"/>
    <cellStyle name="Normal 11 4 3 2 2" xfId="14925" xr:uid="{59F5EE28-8C5B-4FEE-B123-29F3B8A5184D}"/>
    <cellStyle name="Normal 11 4 3 3" xfId="12172" xr:uid="{9DFA2102-5267-49C8-A39D-3F6D37A54BF6}"/>
    <cellStyle name="Normal 11 4 4" xfId="8205" xr:uid="{D1B28B9E-23D0-450E-908C-69EE00D16C5F}"/>
    <cellStyle name="Normal 11 4 4 2" xfId="15990" xr:uid="{9ED2F516-FB81-41A6-AA8D-85FC7BE641E7}"/>
    <cellStyle name="Normal 11 4 4 3" xfId="15956" xr:uid="{E88F8E2D-6EEB-4537-9999-73803264DD5C}"/>
    <cellStyle name="Normal 11 4 5" xfId="13563" xr:uid="{382E8C20-ADC3-466B-A887-435F7A07C508}"/>
    <cellStyle name="Normal 11 4 6" xfId="10841" xr:uid="{21B1EAF6-CC13-44C3-A283-5AE2262122B7}"/>
    <cellStyle name="Normal 11 5" xfId="3699" xr:uid="{7FC92BA4-851F-423D-8F0C-9018701971D4}"/>
    <cellStyle name="Normal 11 5 2" xfId="4331" xr:uid="{E49A8517-7DFB-42B1-B049-64F80FCD0B28}"/>
    <cellStyle name="Normal 11 5 2 2" xfId="7495" xr:uid="{A8BF6FD2-9B2B-45A8-84C2-7D206043CD3B}"/>
    <cellStyle name="Normal 11 5 2 2 2" xfId="10160" xr:uid="{AA1B6CDD-D1BE-47B9-8C4A-A5532739EFE0}"/>
    <cellStyle name="Normal 11 5 2 2 2 2" xfId="15550" xr:uid="{767E2A89-BE63-43FB-95CA-29EE5103572F}"/>
    <cellStyle name="Normal 11 5 2 2 3" xfId="12797" xr:uid="{3D6FA21C-1EFA-4C81-BCEF-ED37B3BD494F}"/>
    <cellStyle name="Normal 11 5 2 3" xfId="8830" xr:uid="{CA38FC78-C32A-4CEE-8407-365AB3844CEB}"/>
    <cellStyle name="Normal 11 5 2 3 2" xfId="14188" xr:uid="{EE83F910-3E0D-48C2-B7B8-8B9F88BD0C9D}"/>
    <cellStyle name="Normal 11 5 2 4" xfId="11466" xr:uid="{0F916B0B-1A8A-469F-BC6A-8DA052FB265F}"/>
    <cellStyle name="Normal 11 5 3" xfId="6872" xr:uid="{F08833AE-8F61-4D5B-AEC6-F5115A0677AF}"/>
    <cellStyle name="Normal 11 5 3 2" xfId="9536" xr:uid="{8B678768-96BE-4ACD-BCA6-B6E1DCCADF05}"/>
    <cellStyle name="Normal 11 5 3 2 2" xfId="14926" xr:uid="{B13CF607-F138-4A60-B83C-31CE5B6DF2CE}"/>
    <cellStyle name="Normal 11 5 3 3" xfId="12173" xr:uid="{417AD26A-9C98-4982-B717-AAF90BA45216}"/>
    <cellStyle name="Normal 11 5 4" xfId="8206" xr:uid="{DF0D5DA9-5711-4361-9D64-AE6A9990920F}"/>
    <cellStyle name="Normal 11 5 4 2" xfId="13564" xr:uid="{D37D2F80-58D8-46FE-BE6C-9CA32C16BD28}"/>
    <cellStyle name="Normal 11 5 5" xfId="10842" xr:uid="{3D703CFE-1287-4972-912A-E4C8E5C1C3CE}"/>
    <cellStyle name="Normal 11 6" xfId="3700" xr:uid="{4337D357-DB3E-4AB9-A352-C1564588E83C}"/>
    <cellStyle name="Normal 11 6 2" xfId="4332" xr:uid="{76325F31-992F-47C3-B88D-3104D7116785}"/>
    <cellStyle name="Normal 11 6 2 2" xfId="7496" xr:uid="{58BE62C2-0638-4C04-9A58-25C3C2CCFB89}"/>
    <cellStyle name="Normal 11 6 2 2 2" xfId="10161" xr:uid="{6E38F4F9-E630-486C-B74C-D295FC01E46E}"/>
    <cellStyle name="Normal 11 6 2 2 2 2" xfId="15551" xr:uid="{A522A316-7D32-4817-9CFC-E36416E61C9E}"/>
    <cellStyle name="Normal 11 6 2 2 3" xfId="12798" xr:uid="{DA6D9243-D646-46C4-ACBA-0D45CF82BB94}"/>
    <cellStyle name="Normal 11 6 2 3" xfId="8831" xr:uid="{67D204AF-326F-4044-964C-3C435AAFD1FA}"/>
    <cellStyle name="Normal 11 6 2 3 2" xfId="14189" xr:uid="{8A314CF2-3245-43EB-BDB4-F2DAD6B2A75C}"/>
    <cellStyle name="Normal 11 6 2 4" xfId="11467" xr:uid="{75D8C234-B822-4E2F-890B-B340EF4D2DAB}"/>
    <cellStyle name="Normal 11 6 3" xfId="6873" xr:uid="{0985F804-981F-458D-B4E1-D8169712B9C0}"/>
    <cellStyle name="Normal 11 6 3 2" xfId="9537" xr:uid="{6541F05E-6D02-4483-A1E5-F0D2B6E99244}"/>
    <cellStyle name="Normal 11 6 3 2 2" xfId="14927" xr:uid="{443C63D8-C6A7-4B91-B4CD-F9B2186EF97F}"/>
    <cellStyle name="Normal 11 6 3 3" xfId="12174" xr:uid="{4D9F2818-5498-4759-B0C5-F3EC313A227A}"/>
    <cellStyle name="Normal 11 6 4" xfId="8207" xr:uid="{C3620253-AC4E-4D3F-B201-4375B91A81EC}"/>
    <cellStyle name="Normal 11 6 4 2" xfId="13565" xr:uid="{4D5C6981-237D-4CA6-939C-8B80CF8BBBDC}"/>
    <cellStyle name="Normal 11 6 5" xfId="10843" xr:uid="{6F98E648-E2C6-4AA6-8860-EBB2A470ED29}"/>
    <cellStyle name="Normal 11 7" xfId="4322" xr:uid="{AEF70F42-FE8B-44F6-B37B-47CFA88743F3}"/>
    <cellStyle name="Normal 11 7 2" xfId="7487" xr:uid="{A9F97453-FB7C-4EA9-A4A1-404816246C86}"/>
    <cellStyle name="Normal 11 7 2 2" xfId="10151" xr:uid="{20EB6F5F-99CF-4388-BDCC-3CF8543FDDCC}"/>
    <cellStyle name="Normal 11 7 2 2 2" xfId="15541" xr:uid="{3CE31903-C887-4DC6-88CA-72FD4C9B05FF}"/>
    <cellStyle name="Normal 11 7 2 3" xfId="12788" xr:uid="{49A830ED-1E4D-4929-9ACC-B7DF57536B32}"/>
    <cellStyle name="Normal 11 7 3" xfId="8821" xr:uid="{A08D7780-2531-41AA-A37B-2C2EBB5EDEDF}"/>
    <cellStyle name="Normal 11 7 3 2" xfId="14179" xr:uid="{02036906-C1D9-4B45-9351-B1A0DD4103C7}"/>
    <cellStyle name="Normal 11 7 4" xfId="11457" xr:uid="{55971EB1-93D8-40D3-9926-D4AE2EC0781C}"/>
    <cellStyle name="Normal 11 8" xfId="3690" xr:uid="{E1E6F9BC-8B2D-447A-A821-8F92A927F97F}"/>
    <cellStyle name="Normal 11 8 2" xfId="6863" xr:uid="{DCDD50D7-337E-4498-97E8-702E38CCC66E}"/>
    <cellStyle name="Normal 11 8 2 2" xfId="9527" xr:uid="{68C057A1-8FBF-4B65-AE9B-0E13F5528F86}"/>
    <cellStyle name="Normal 11 8 2 2 2" xfId="14917" xr:uid="{6E45B04B-6499-4A17-8AFC-13630BFF9916}"/>
    <cellStyle name="Normal 11 8 2 3" xfId="12164" xr:uid="{2ABA5247-3C8A-493B-AE1B-5D960370A91C}"/>
    <cellStyle name="Normal 11 8 3" xfId="8197" xr:uid="{E6C4293B-B4B5-4619-8E51-1AA9B7A29F4F}"/>
    <cellStyle name="Normal 11 8 3 2" xfId="13555" xr:uid="{F9F46460-934D-4BAD-BE50-3B8CFE2A8770}"/>
    <cellStyle name="Normal 11 8 4" xfId="10833" xr:uid="{AD68912C-32CF-45C4-856C-5D82F56439A6}"/>
    <cellStyle name="Normal 11 9" xfId="5313" xr:uid="{B38001B6-9C4B-4340-80D8-F993B4DB0E78}"/>
    <cellStyle name="Normal 11 9 2" xfId="9246" xr:uid="{83F465F8-4AD5-4275-8ED9-E8555F605022}"/>
    <cellStyle name="Normal 11 9 2 2" xfId="14614" xr:uid="{9E445458-FD89-41EE-9121-327937B3A652}"/>
    <cellStyle name="Normal 11 9 3" xfId="11882" xr:uid="{5C50C766-3177-45B8-BBF5-712302714A2C}"/>
    <cellStyle name="Normal 12" xfId="14" xr:uid="{355FAA20-1023-4CDC-8134-5F66684D38D0}"/>
    <cellStyle name="Normal 12 2" xfId="3702" xr:uid="{3BE77C09-F05B-42DB-9446-5F37C61A286E}"/>
    <cellStyle name="Normal 12 2 2" xfId="3703" xr:uid="{B1C31DA5-285A-4C4C-994F-8202ABD8F634}"/>
    <cellStyle name="Normal 12 2 2 2" xfId="4335" xr:uid="{A3EFD92F-AB05-4D98-ACC9-AF7C160819CE}"/>
    <cellStyle name="Normal 12 2 2 2 2" xfId="7499" xr:uid="{95EA4A41-FA65-42DF-AAF7-5C68DD98FF85}"/>
    <cellStyle name="Normal 12 2 2 2 2 2" xfId="10164" xr:uid="{BBDF00EC-D313-4017-A7FB-1E24E98ABE64}"/>
    <cellStyle name="Normal 12 2 2 2 2 2 2" xfId="15554" xr:uid="{C1155658-CEA6-4B65-88AA-EE634046A86A}"/>
    <cellStyle name="Normal 12 2 2 2 2 3" xfId="12801" xr:uid="{9C93972A-A0B8-4407-AFF7-415F881F058B}"/>
    <cellStyle name="Normal 12 2 2 2 3" xfId="8834" xr:uid="{80E56586-B669-4083-9B97-90C86A067E30}"/>
    <cellStyle name="Normal 12 2 2 2 3 2" xfId="14192" xr:uid="{1794651F-3D95-4222-B772-88E171E7E937}"/>
    <cellStyle name="Normal 12 2 2 2 4" xfId="11470" xr:uid="{3B0CBFF4-2639-4C8A-9E8E-4076B1B7AE9B}"/>
    <cellStyle name="Normal 12 2 2 3" xfId="6876" xr:uid="{2A3D45E6-6C6F-4DF6-8E00-50C3B4C69F36}"/>
    <cellStyle name="Normal 12 2 2 3 2" xfId="9540" xr:uid="{BA92C9BA-215A-4B24-91EC-DC22ED0F3E2B}"/>
    <cellStyle name="Normal 12 2 2 3 2 2" xfId="14930" xr:uid="{2C16E441-6A16-4F2E-A0BF-FC1DA6790529}"/>
    <cellStyle name="Normal 12 2 2 3 3" xfId="12177" xr:uid="{9BA35FC5-81A7-460F-B41F-DFE24B979DCA}"/>
    <cellStyle name="Normal 12 2 2 4" xfId="8210" xr:uid="{FE8A4CEE-EBE0-4DB1-B81B-13D6413AE889}"/>
    <cellStyle name="Normal 12 2 2 4 2" xfId="13568" xr:uid="{02CFF800-56A9-4A27-BAA7-DC09D26B8236}"/>
    <cellStyle name="Normal 12 2 2 5" xfId="10846" xr:uid="{8EA81D39-E9A9-4BDF-84A6-3D3DB1243CA5}"/>
    <cellStyle name="Normal 12 2 3" xfId="3704" xr:uid="{879C45CA-1221-4E76-A0A1-00F36974FB64}"/>
    <cellStyle name="Normal 12 2 3 2" xfId="4336" xr:uid="{9C9276F8-1A62-43A3-AC49-5935521A1F7C}"/>
    <cellStyle name="Normal 12 2 3 2 2" xfId="7500" xr:uid="{FFFD59F3-F9FC-45EB-8B9C-5C8EF8A8695F}"/>
    <cellStyle name="Normal 12 2 3 2 2 2" xfId="10165" xr:uid="{CA3ED41B-3431-4326-8A75-3D43F5FA571D}"/>
    <cellStyle name="Normal 12 2 3 2 2 2 2" xfId="15555" xr:uid="{F20ACCF7-B615-4283-A4F7-EE6C74421E83}"/>
    <cellStyle name="Normal 12 2 3 2 2 3" xfId="12802" xr:uid="{19D4AED9-3A4C-4E8F-A2D8-E7F4277100C7}"/>
    <cellStyle name="Normal 12 2 3 2 3" xfId="8835" xr:uid="{B7BC159E-A1E7-4836-AF25-25CF14018393}"/>
    <cellStyle name="Normal 12 2 3 2 3 2" xfId="14193" xr:uid="{0291031F-BE4E-47F1-B953-1DE13FD8B237}"/>
    <cellStyle name="Normal 12 2 3 2 4" xfId="11471" xr:uid="{C64AF673-DAED-4D95-8938-418A0F8CF4D5}"/>
    <cellStyle name="Normal 12 2 3 3" xfId="6877" xr:uid="{FF97DC71-B590-4E8D-822D-031957DF08F7}"/>
    <cellStyle name="Normal 12 2 3 3 2" xfId="9541" xr:uid="{D7E41750-4468-4DD6-A092-98CA927A80FA}"/>
    <cellStyle name="Normal 12 2 3 3 2 2" xfId="14931" xr:uid="{546CABD2-5550-43FB-9C5E-ABC982E36B13}"/>
    <cellStyle name="Normal 12 2 3 3 3" xfId="12178" xr:uid="{A48C5667-9DC2-415F-99AF-217E8FA30DA7}"/>
    <cellStyle name="Normal 12 2 3 4" xfId="8211" xr:uid="{88461A54-C302-4CB1-AABE-47823525A90F}"/>
    <cellStyle name="Normal 12 2 3 4 2" xfId="13569" xr:uid="{EF31AE89-9A5B-41F6-9CD4-4B3832E7AD9B}"/>
    <cellStyle name="Normal 12 2 3 5" xfId="10847" xr:uid="{5CE8CEE9-2A39-48DC-ACD0-2BAA9D6E917C}"/>
    <cellStyle name="Normal 12 2 4" xfId="4334" xr:uid="{31B170F6-5770-42C9-978D-8A6A8305DE7D}"/>
    <cellStyle name="Normal 12 2 4 2" xfId="7498" xr:uid="{E1E458E9-DBFF-4342-8CD6-6A5D750A2290}"/>
    <cellStyle name="Normal 12 2 4 2 2" xfId="10163" xr:uid="{B85A081E-F1AB-4D63-AA46-0D960346004A}"/>
    <cellStyle name="Normal 12 2 4 2 2 2" xfId="15553" xr:uid="{429794CC-AF5E-40B8-8962-7861C3E3DF29}"/>
    <cellStyle name="Normal 12 2 4 2 3" xfId="12800" xr:uid="{99D8AAA2-A8AC-4455-9632-CF4A8D15C8D6}"/>
    <cellStyle name="Normal 12 2 4 3" xfId="8833" xr:uid="{1FBB3B44-147E-4789-8575-528CC7B363CC}"/>
    <cellStyle name="Normal 12 2 4 3 2" xfId="14191" xr:uid="{C2D3D5E9-797C-4CDB-99B5-3A18FCDF5DA6}"/>
    <cellStyle name="Normal 12 2 4 4" xfId="11469" xr:uid="{D66948C6-9B03-489A-8B35-9AA01ECAE14D}"/>
    <cellStyle name="Normal 12 2 5" xfId="6875" xr:uid="{20ED5E7D-94F4-4C1A-A313-17E4AFAA94D2}"/>
    <cellStyle name="Normal 12 2 5 2" xfId="9539" xr:uid="{4B1235D1-5548-42F3-8A7D-29FF85ABC79A}"/>
    <cellStyle name="Normal 12 2 5 2 2" xfId="14929" xr:uid="{2F8FBBD2-DBB1-43CF-9795-705B1BA86705}"/>
    <cellStyle name="Normal 12 2 5 3" xfId="12176" xr:uid="{96DB38C7-923F-4FA9-A1FE-BD15C742C9E3}"/>
    <cellStyle name="Normal 12 2 6" xfId="8209" xr:uid="{45D0027C-AD7C-464C-ADB1-E2E1885245AD}"/>
    <cellStyle name="Normal 12 2 6 2" xfId="13567" xr:uid="{2CF8FDFA-6C2C-46B1-AD25-A8D03FE7E7DA}"/>
    <cellStyle name="Normal 12 2 7" xfId="10845" xr:uid="{D5C0D6C4-B7B6-411C-A189-CDCF57FB7301}"/>
    <cellStyle name="Normal 12 3" xfId="3705" xr:uid="{AA6F6E4B-4D53-46DC-890A-277FA249BC0F}"/>
    <cellStyle name="Normal 12 3 2" xfId="4337" xr:uid="{9C65E47F-2649-4669-A186-E14B0D0F99DF}"/>
    <cellStyle name="Normal 12 3 2 2" xfId="7501" xr:uid="{65659B6E-F303-40EC-9454-6ACA9AEFE8F5}"/>
    <cellStyle name="Normal 12 3 2 2 2" xfId="10166" xr:uid="{51D01339-986C-4CFB-939C-5DF4F6E54048}"/>
    <cellStyle name="Normal 12 3 2 2 2 2" xfId="15556" xr:uid="{5896DBCF-BCDE-4F24-BC68-FFB338A9E166}"/>
    <cellStyle name="Normal 12 3 2 2 3" xfId="12803" xr:uid="{72987ECE-881B-4018-A655-63383B2884BD}"/>
    <cellStyle name="Normal 12 3 2 3" xfId="8836" xr:uid="{E77E829A-0A4A-41F9-8631-04CA267158DA}"/>
    <cellStyle name="Normal 12 3 2 3 2" xfId="14194" xr:uid="{0FB32D1D-FC88-4DD9-937F-5228E930FC16}"/>
    <cellStyle name="Normal 12 3 2 4" xfId="11472" xr:uid="{74182D5D-5CEC-4B96-9541-56C8615C327B}"/>
    <cellStyle name="Normal 12 3 3" xfId="6878" xr:uid="{5FF4F393-CE46-414D-8534-5E7C285E6EA2}"/>
    <cellStyle name="Normal 12 3 3 2" xfId="9542" xr:uid="{4AEECE4E-0E45-4E35-81E0-1C0B57988A28}"/>
    <cellStyle name="Normal 12 3 3 2 2" xfId="14932" xr:uid="{FE34AAB6-FF24-4CD8-A26F-F3669B14289B}"/>
    <cellStyle name="Normal 12 3 3 3" xfId="12179" xr:uid="{6DD31851-2331-49A3-B253-E7D7DFF11852}"/>
    <cellStyle name="Normal 12 3 4" xfId="8212" xr:uid="{9B593516-FDE7-4601-A1E2-C5CCEF5019D5}"/>
    <cellStyle name="Normal 12 3 4 2" xfId="13570" xr:uid="{A7B9F4B7-85A7-4FAD-8F93-597E6C29679D}"/>
    <cellStyle name="Normal 12 3 5" xfId="10848" xr:uid="{037C6931-43BE-457E-AF44-BF7DDBB18D18}"/>
    <cellStyle name="Normal 12 4" xfId="3706" xr:uid="{FC674C10-F0EA-4154-A944-DA69833E7053}"/>
    <cellStyle name="Normal 12 4 2" xfId="4338" xr:uid="{835288A9-0966-4D60-A7FF-A2CCF47008F1}"/>
    <cellStyle name="Normal 12 4 2 2" xfId="7502" xr:uid="{98A8DB06-C7FB-46FD-9B63-0C2A2A694600}"/>
    <cellStyle name="Normal 12 4 2 2 2" xfId="10167" xr:uid="{E4D0E975-59F1-47BE-A9A1-373C5244AE21}"/>
    <cellStyle name="Normal 12 4 2 2 2 2" xfId="15557" xr:uid="{084D8235-9F63-4BE0-A1C1-4825310D9063}"/>
    <cellStyle name="Normal 12 4 2 2 3" xfId="12804" xr:uid="{A56D73AF-B7C0-4AEE-A1A2-F0AB3321F1FA}"/>
    <cellStyle name="Normal 12 4 2 3" xfId="8837" xr:uid="{46C28031-AAE1-464B-9195-CEAE904157C9}"/>
    <cellStyle name="Normal 12 4 2 3 2" xfId="14195" xr:uid="{00C4E12F-D6CB-43A3-BABE-CF20FAE8BAB0}"/>
    <cellStyle name="Normal 12 4 2 4" xfId="11473" xr:uid="{BD3B6A22-12B5-44FC-8C23-292A66C564E7}"/>
    <cellStyle name="Normal 12 4 3" xfId="6879" xr:uid="{DF68E829-62AA-4342-957E-6EA8A37F2872}"/>
    <cellStyle name="Normal 12 4 3 2" xfId="9543" xr:uid="{E0F349F9-AA71-46ED-99E1-DDA7C4C18496}"/>
    <cellStyle name="Normal 12 4 3 2 2" xfId="14933" xr:uid="{D7C30298-F973-4429-8EAD-11641F452A2E}"/>
    <cellStyle name="Normal 12 4 3 3" xfId="12180" xr:uid="{F7A04B7C-B4A8-4C8F-885D-A81DF1F94375}"/>
    <cellStyle name="Normal 12 4 4" xfId="8213" xr:uid="{83B98237-EC9E-4046-9B82-65941CC876F4}"/>
    <cellStyle name="Normal 12 4 4 2" xfId="13571" xr:uid="{7E05ED77-F1DA-4C16-87E3-83C676B5E379}"/>
    <cellStyle name="Normal 12 4 5" xfId="10849" xr:uid="{B7ECC11E-091F-4CBF-8903-A2C192AE7912}"/>
    <cellStyle name="Normal 12 5" xfId="3707" xr:uid="{278239AC-8C39-4334-9474-D63C5587FC0E}"/>
    <cellStyle name="Normal 12 5 2" xfId="4339" xr:uid="{5A8AE7D7-440D-4F2D-8947-898649266083}"/>
    <cellStyle name="Normal 12 5 2 2" xfId="7503" xr:uid="{55A275CB-A69C-4089-9E52-202D89C95D0F}"/>
    <cellStyle name="Normal 12 5 2 2 2" xfId="10168" xr:uid="{B2BCDD4E-3DDD-4A3F-894B-AFC6EF16D2A5}"/>
    <cellStyle name="Normal 12 5 2 2 2 2" xfId="15558" xr:uid="{9A1F07B1-55F1-41E1-B0D1-71436EE16EC1}"/>
    <cellStyle name="Normal 12 5 2 2 3" xfId="12805" xr:uid="{6F581C9C-27CE-47C1-A545-74FF493826AA}"/>
    <cellStyle name="Normal 12 5 2 3" xfId="8838" xr:uid="{7B505857-CAC0-4D5B-B9F2-CCBFA924E141}"/>
    <cellStyle name="Normal 12 5 2 3 2" xfId="14196" xr:uid="{7F598908-25E2-4B63-90D4-25926BA0E58D}"/>
    <cellStyle name="Normal 12 5 2 4" xfId="11474" xr:uid="{BE04AEB9-36D0-4344-99C3-1F2A283B0CD5}"/>
    <cellStyle name="Normal 12 5 3" xfId="6880" xr:uid="{E3879C45-B163-4FB5-8E4C-45854383E1C0}"/>
    <cellStyle name="Normal 12 5 3 2" xfId="9544" xr:uid="{9FBBEC0A-9287-41E5-B4A4-DA7A26EC2E33}"/>
    <cellStyle name="Normal 12 5 3 2 2" xfId="14934" xr:uid="{8B24A951-5DCF-4D80-9227-BC76675BC1B8}"/>
    <cellStyle name="Normal 12 5 3 3" xfId="12181" xr:uid="{FA076295-8ED4-4E48-B7AC-2FE576254E5D}"/>
    <cellStyle name="Normal 12 5 4" xfId="8214" xr:uid="{DDDC1533-C828-41F9-BDC7-80328982D56E}"/>
    <cellStyle name="Normal 12 5 4 2" xfId="13572" xr:uid="{BC757D81-7EFB-45A5-A0F5-B0B5DADFFF60}"/>
    <cellStyle name="Normal 12 5 5" xfId="10850" xr:uid="{0CEC44B4-062C-4157-9CA6-1930F273A0AC}"/>
    <cellStyle name="Normal 12 6" xfId="4333" xr:uid="{395505FE-14C7-4532-8F1B-2C395B3BA2CE}"/>
    <cellStyle name="Normal 12 6 2" xfId="7497" xr:uid="{A5F0DAD1-DA23-481F-BF39-CDDD59DDCF19}"/>
    <cellStyle name="Normal 12 6 2 2" xfId="10162" xr:uid="{671E72ED-0341-4C37-AA21-4FA840A2C619}"/>
    <cellStyle name="Normal 12 6 2 2 2" xfId="15552" xr:uid="{35B23689-48CA-494B-92EA-286A3E15D911}"/>
    <cellStyle name="Normal 12 6 2 3" xfId="12799" xr:uid="{38B2E508-F282-4571-92B9-A50975D5680E}"/>
    <cellStyle name="Normal 12 6 3" xfId="8832" xr:uid="{6A56B2B7-3C95-48B4-830E-086C45DD2C50}"/>
    <cellStyle name="Normal 12 6 3 2" xfId="14190" xr:uid="{C1087D4C-BF5D-431A-9A4D-825F4AB5D094}"/>
    <cellStyle name="Normal 12 6 4" xfId="11468" xr:uid="{ED09C22C-B6D0-4014-B221-963936A4D1EF}"/>
    <cellStyle name="Normal 12 7" xfId="3701" xr:uid="{B2255BBE-9618-4B9C-8B91-763ADF78CEB3}"/>
    <cellStyle name="Normal 12 7 2" xfId="6874" xr:uid="{B184A38B-13CB-4FB6-82AE-FBDAE2CC1D71}"/>
    <cellStyle name="Normal 12 7 2 2" xfId="9538" xr:uid="{914F0A7B-DBEA-4F02-AAC0-79A97BC590E0}"/>
    <cellStyle name="Normal 12 7 2 2 2" xfId="14928" xr:uid="{B7D99686-DD36-4531-B81D-69E22E378218}"/>
    <cellStyle name="Normal 12 7 2 3" xfId="12175" xr:uid="{7BD8A233-CDB4-48D9-92D2-CC40424F8A90}"/>
    <cellStyle name="Normal 12 7 3" xfId="8208" xr:uid="{AD8D0C9F-7287-4D53-9A6C-6C294D023CFC}"/>
    <cellStyle name="Normal 12 7 3 2" xfId="13566" xr:uid="{8A07D215-228C-4BD7-AE75-C9FA0CB9DCC8}"/>
    <cellStyle name="Normal 12 7 4" xfId="10844" xr:uid="{A656A424-2486-479B-B164-7CFDDC9F41B1}"/>
    <cellStyle name="Normal 13" xfId="18" xr:uid="{E79178A4-BF7D-48B2-8116-619A07ECC25D}"/>
    <cellStyle name="Normal 13 10" xfId="7959" xr:uid="{1FFB59CD-0B1A-4290-8F46-004DEE68D1F0}"/>
    <cellStyle name="Normal 13 10 2" xfId="13317" xr:uid="{EBB80C27-2455-4C7A-92E0-DC55D69695E2}"/>
    <cellStyle name="Normal 13 11" xfId="10603" xr:uid="{9839632E-42EC-4893-8ED8-5B808338DD62}"/>
    <cellStyle name="Normal 13 2" xfId="3709" xr:uid="{45726CC9-A0AC-438C-9BEC-BDC4BE8E8CCC}"/>
    <cellStyle name="Normal 13 2 2" xfId="3710" xr:uid="{7AECEE56-03E6-4E82-8B3C-C5BDABC9D0B5}"/>
    <cellStyle name="Normal 13 2 2 2" xfId="4342" xr:uid="{BF1C24C6-80AF-4415-A662-4527CDDE2424}"/>
    <cellStyle name="Normal 13 2 2 2 2" xfId="19" xr:uid="{F205457D-9692-4D0A-9671-5C863969412F}"/>
    <cellStyle name="Normal 13 2 2 2 2 2" xfId="10171" xr:uid="{EC410E38-75F5-4165-99EA-9095B51C389C}"/>
    <cellStyle name="Normal 13 2 2 2 2 2 2" xfId="15561" xr:uid="{0B61E490-B0FE-4EEB-AAE4-1066F12ABFA2}"/>
    <cellStyle name="Normal 13 2 2 2 2 3" xfId="12808" xr:uid="{D0CA8A0C-8AA8-4680-87DF-F1AFABF9E149}"/>
    <cellStyle name="Normal 13 2 2 2 3" xfId="8841" xr:uid="{6E4C9BAA-5E66-4C61-A15B-61BC635F3DF1}"/>
    <cellStyle name="Normal 13 2 2 2 3 2" xfId="14199" xr:uid="{A839AD06-A5A8-44A5-8AF3-C3C325E2E88D}"/>
    <cellStyle name="Normal 13 2 2 2 4" xfId="11477" xr:uid="{8DE41303-06C4-493F-9A8D-774DC7333918}"/>
    <cellStyle name="Normal 13 2 2 3" xfId="6883" xr:uid="{9FB33891-AE2F-4F7B-8020-178B54C2AA82}"/>
    <cellStyle name="Normal 13 2 2 3 2" xfId="9547" xr:uid="{6D007FFF-4705-4CCE-B408-1D0E60FCA0E0}"/>
    <cellStyle name="Normal 13 2 2 3 2 2" xfId="14937" xr:uid="{9FC4B4AB-F6AA-41C2-84B1-5D55057C9CE0}"/>
    <cellStyle name="Normal 13 2 2 3 3" xfId="12184" xr:uid="{81923BE3-8FB6-4E77-9BFD-502CAA86A49D}"/>
    <cellStyle name="Normal 13 2 2 4" xfId="8217" xr:uid="{F5A2F736-8E80-4CB1-B1D1-7FFF0A144B73}"/>
    <cellStyle name="Normal 13 2 2 4 2" xfId="13575" xr:uid="{2B7223A4-A0ED-4F5E-B883-1B83742BA1FB}"/>
    <cellStyle name="Normal 13 2 2 5" xfId="10853" xr:uid="{9568163E-68C6-4A1C-8308-D95E9FAD0CFA}"/>
    <cellStyle name="Normal 13 2 3" xfId="3711" xr:uid="{E9E64650-A9F3-4DD9-A57D-72DD4D3EA4E1}"/>
    <cellStyle name="Normal 13 2 3 2" xfId="4343" xr:uid="{EB70B8FA-D2CD-4C77-BDD9-59EE3CEB3D06}"/>
    <cellStyle name="Normal 13 2 3 2 2" xfId="7506" xr:uid="{ADAB28AC-8FB4-4140-ABCA-37E227857BFB}"/>
    <cellStyle name="Normal 13 2 3 2 2 2" xfId="10172" xr:uid="{FAA7FC43-674E-4654-A238-1592DC68A045}"/>
    <cellStyle name="Normal 13 2 3 2 2 2 2" xfId="15562" xr:uid="{20CEAA28-E846-4FF4-8514-2BDADE590E37}"/>
    <cellStyle name="Normal 13 2 3 2 2 3" xfId="12809" xr:uid="{6C16919B-7721-49D8-8D36-10BC76D80456}"/>
    <cellStyle name="Normal 13 2 3 2 3" xfId="8842" xr:uid="{F670894A-8947-4782-86DF-D2DFF6479728}"/>
    <cellStyle name="Normal 13 2 3 2 3 2" xfId="14200" xr:uid="{3A9CDFB9-2429-4D2A-B86A-6B9EB60EA94E}"/>
    <cellStyle name="Normal 13 2 3 2 4" xfId="11478" xr:uid="{77EA2228-5D18-4C21-87B4-C743B34E4A47}"/>
    <cellStyle name="Normal 13 2 3 3" xfId="6884" xr:uid="{80039A12-78A1-4EAE-B024-38D3840F3764}"/>
    <cellStyle name="Normal 13 2 3 3 2" xfId="9548" xr:uid="{8968445B-D4F4-4467-8F3F-0D67100DBB74}"/>
    <cellStyle name="Normal 13 2 3 3 2 2" xfId="14938" xr:uid="{5DE516DD-16C7-45D6-9FB0-1C2921209E1B}"/>
    <cellStyle name="Normal 13 2 3 3 3" xfId="12185" xr:uid="{8EEB073A-B542-4C94-9464-F2F5DDBE744D}"/>
    <cellStyle name="Normal 13 2 3 4" xfId="8218" xr:uid="{EAE5A352-EF6E-4430-8C8A-391593E80325}"/>
    <cellStyle name="Normal 13 2 3 4 2" xfId="13576" xr:uid="{B5A64551-A517-4608-8832-395EDB788BE7}"/>
    <cellStyle name="Normal 13 2 3 5" xfId="10854" xr:uid="{BEE76FCA-EE73-4E40-8EFC-1B4392BB46FF}"/>
    <cellStyle name="Normal 13 2 4" xfId="4341" xr:uid="{DE36C7D6-CF21-4779-94EC-7BE8BF5F1B86}"/>
    <cellStyle name="Normal 13 2 4 2" xfId="7505" xr:uid="{490C3049-E8FE-4256-89F2-74E4F0C4DC03}"/>
    <cellStyle name="Normal 13 2 4 2 2" xfId="10170" xr:uid="{093B608F-06E5-4644-A47D-A953555B60CB}"/>
    <cellStyle name="Normal 13 2 4 2 2 2" xfId="15560" xr:uid="{C1E5D0D8-CA16-4FDD-8143-E11D4B341AB1}"/>
    <cellStyle name="Normal 13 2 4 2 3" xfId="12807" xr:uid="{6C00E379-AAC8-4CA1-A35F-FC2D3F305C79}"/>
    <cellStyle name="Normal 13 2 4 3" xfId="8840" xr:uid="{64CB60FD-8220-4970-8349-F79071DB521C}"/>
    <cellStyle name="Normal 13 2 4 3 2" xfId="14198" xr:uid="{7B19A7A3-5201-4261-A243-12563E937A67}"/>
    <cellStyle name="Normal 13 2 4 4" xfId="11476" xr:uid="{FBABF199-4D42-4225-B719-F76E5344616D}"/>
    <cellStyle name="Normal 13 2 5" xfId="6882" xr:uid="{B9189EE7-B524-4AA2-9743-DA901AD879BD}"/>
    <cellStyle name="Normal 13 2 5 2" xfId="9546" xr:uid="{AD313CD6-B873-44F1-8ABF-B1D08973D633}"/>
    <cellStyle name="Normal 13 2 5 2 2" xfId="14936" xr:uid="{28A68CD7-62F8-44A0-B116-CB8F83698521}"/>
    <cellStyle name="Normal 13 2 5 3" xfId="12183" xr:uid="{E6CEDFD8-DA4B-4E58-A47B-40B45636B2CD}"/>
    <cellStyle name="Normal 13 2 6" xfId="8216" xr:uid="{379CC239-8CA5-46FB-80B4-457B9EE25E41}"/>
    <cellStyle name="Normal 13 2 6 2" xfId="13574" xr:uid="{CFE0322B-DA5A-4173-AAD2-6EBBAD9F65DF}"/>
    <cellStyle name="Normal 13 2 7" xfId="10852" xr:uid="{341DB97F-E311-4A3A-B0A4-C75483EF5ED0}"/>
    <cellStyle name="Normal 13 3" xfId="3712" xr:uid="{5F42231E-7AA8-44D9-B6EC-E7CE6F1D13BC}"/>
    <cellStyle name="Normal 13 3 2" xfId="4344" xr:uid="{FC719AB5-483B-4789-BB3A-D23D1BE131A6}"/>
    <cellStyle name="Normal 13 3 2 2" xfId="7507" xr:uid="{52D80418-0BDA-4D44-A91D-7DB3616706D1}"/>
    <cellStyle name="Normal 13 3 2 2 2" xfId="10173" xr:uid="{7AFA0B69-3C8C-46A4-B409-CE1BCDF04F5F}"/>
    <cellStyle name="Normal 13 3 2 2 2 2" xfId="15563" xr:uid="{FD535C8D-4A5D-44B4-99CE-F833AA0B21AF}"/>
    <cellStyle name="Normal 13 3 2 2 3" xfId="12810" xr:uid="{1A209C79-F0EB-43A1-A12F-51D3F24E15F9}"/>
    <cellStyle name="Normal 13 3 2 3" xfId="8843" xr:uid="{BD5D0BE6-1B60-4BC2-8F5E-925B08FF1F3D}"/>
    <cellStyle name="Normal 13 3 2 3 2" xfId="14201" xr:uid="{10E18706-E4B6-467A-97B9-8D90F45CA475}"/>
    <cellStyle name="Normal 13 3 2 4" xfId="11479" xr:uid="{1DB6266C-7335-45F8-A815-EC8C91BB9E97}"/>
    <cellStyle name="Normal 13 3 3" xfId="6885" xr:uid="{E62E1787-179F-49AB-AE45-812EC4AE09A8}"/>
    <cellStyle name="Normal 13 3 3 2" xfId="9549" xr:uid="{2CF29AED-CB65-4FDE-ACA9-2F39AFFECA38}"/>
    <cellStyle name="Normal 13 3 3 2 2" xfId="14939" xr:uid="{46911DD1-811D-45B7-A46E-9D18638CBF49}"/>
    <cellStyle name="Normal 13 3 3 3" xfId="12186" xr:uid="{4546DE7E-047D-49A1-9AE9-339199A66E5D}"/>
    <cellStyle name="Normal 13 3 4" xfId="8219" xr:uid="{9E708BBD-7074-4732-816F-B77B4EEC4ACA}"/>
    <cellStyle name="Normal 13 3 4 2" xfId="13577" xr:uid="{23D37E0F-9457-47D1-AC5E-988D89E92971}"/>
    <cellStyle name="Normal 13 3 5" xfId="10855" xr:uid="{970E8949-2829-4710-AC40-1ABDA6A6ACD2}"/>
    <cellStyle name="Normal 13 4" xfId="3713" xr:uid="{CC6A81CE-6642-41E5-9A45-8C7836019539}"/>
    <cellStyle name="Normal 13 4 2" xfId="4345" xr:uid="{BCCEA84C-91DD-4520-B14A-B71AF160C009}"/>
    <cellStyle name="Normal 13 4 2 2" xfId="7508" xr:uid="{7D31B5ED-DC67-4ACE-9008-6AA00DFC380E}"/>
    <cellStyle name="Normal 13 4 2 2 2" xfId="10174" xr:uid="{4D22E4F0-83B6-40F7-8926-5A8AE62989DD}"/>
    <cellStyle name="Normal 13 4 2 2 2 2" xfId="15564" xr:uid="{99888542-AA59-402E-9C8C-E29AE895B8F2}"/>
    <cellStyle name="Normal 13 4 2 2 3" xfId="12811" xr:uid="{4ED52AC7-C114-4F6A-A345-6366FB5BC814}"/>
    <cellStyle name="Normal 13 4 2 3" xfId="8844" xr:uid="{E8648223-F72A-425B-B816-3F77739D65E0}"/>
    <cellStyle name="Normal 13 4 2 3 2" xfId="14202" xr:uid="{F3C599DF-05B9-46D2-8D21-28BF98881B21}"/>
    <cellStyle name="Normal 13 4 2 4" xfId="11480" xr:uid="{15481481-0180-4ADE-9B91-5786EF58017B}"/>
    <cellStyle name="Normal 13 4 3" xfId="6886" xr:uid="{90E9FA98-CEA8-4D42-9802-E4691E4054FC}"/>
    <cellStyle name="Normal 13 4 3 2" xfId="9550" xr:uid="{49B4319C-0B55-4621-A1AA-F69183F9BB4E}"/>
    <cellStyle name="Normal 13 4 3 2 2" xfId="14940" xr:uid="{EBDE1F09-043A-441E-8BAA-64730D36E991}"/>
    <cellStyle name="Normal 13 4 3 3" xfId="12187" xr:uid="{95973953-A234-415A-A6FE-1B65DE976E45}"/>
    <cellStyle name="Normal 13 4 4" xfId="8220" xr:uid="{43767978-745D-4333-AD5E-C0088411BF35}"/>
    <cellStyle name="Normal 13 4 4 2" xfId="13578" xr:uid="{9D6608D2-80E3-4975-9C01-82C281FF26A0}"/>
    <cellStyle name="Normal 13 4 5" xfId="10856" xr:uid="{945C7E68-B753-4A45-AFCC-35FBB39B9E32}"/>
    <cellStyle name="Normal 13 5" xfId="3714" xr:uid="{DDDC2DF9-DA34-4A73-A362-D81F3193DF1E}"/>
    <cellStyle name="Normal 13 5 2" xfId="4346" xr:uid="{733F3CE1-EBF4-41EE-83FE-46EB0BC4AAB9}"/>
    <cellStyle name="Normal 13 5 2 2" xfId="7509" xr:uid="{E1DB4A2F-48F0-4D65-B7B7-D92BF48E57E4}"/>
    <cellStyle name="Normal 13 5 2 2 2" xfId="10175" xr:uid="{FD5868CC-423A-44D1-A821-4A67D8C337C5}"/>
    <cellStyle name="Normal 13 5 2 2 2 2" xfId="15565" xr:uid="{A27F23AD-803C-4E35-89D4-E3268788C850}"/>
    <cellStyle name="Normal 13 5 2 2 3" xfId="12812" xr:uid="{2656911E-69B9-4125-8136-96F6EFEBEDE2}"/>
    <cellStyle name="Normal 13 5 2 3" xfId="8845" xr:uid="{9CC5EFE9-8328-4DFC-8AB9-89292AE75CC3}"/>
    <cellStyle name="Normal 13 5 2 3 2" xfId="14203" xr:uid="{57C56482-5330-4782-B39A-2454166EB46E}"/>
    <cellStyle name="Normal 13 5 2 4" xfId="11481" xr:uid="{184794C7-4511-4A0C-B9D8-67B754A33C36}"/>
    <cellStyle name="Normal 13 5 3" xfId="6887" xr:uid="{519057D9-F8CD-4DF3-A1C5-214C2E6DB1F0}"/>
    <cellStyle name="Normal 13 5 3 2" xfId="9551" xr:uid="{34892DB8-E1B7-4BC4-98E0-68D45FC0B13A}"/>
    <cellStyle name="Normal 13 5 3 2 2" xfId="14941" xr:uid="{48572A2D-A903-45F7-B559-BC014D0EAB2B}"/>
    <cellStyle name="Normal 13 5 3 3" xfId="12188" xr:uid="{EC2286B9-9AB6-4AFD-9E43-D0D19C0DA90D}"/>
    <cellStyle name="Normal 13 5 4" xfId="8221" xr:uid="{2F0223D9-2900-4E5E-932B-1CA7464A0C0F}"/>
    <cellStyle name="Normal 13 5 4 2" xfId="13579" xr:uid="{94F4A1CA-B131-43D7-AF32-D8B870D57848}"/>
    <cellStyle name="Normal 13 5 5" xfId="10857" xr:uid="{3B18285A-E7BF-4B6A-B713-6CBF25354A01}"/>
    <cellStyle name="Normal 13 6" xfId="4340" xr:uid="{4CDE10C9-4101-4763-B5A9-CF0E12CF6B72}"/>
    <cellStyle name="Normal 13 6 2" xfId="7504" xr:uid="{D9A762B8-2B54-4D6F-9BD4-EE66FE804A8A}"/>
    <cellStyle name="Normal 13 6 2 2" xfId="10169" xr:uid="{CD8E8F2D-FDD6-424E-8928-8591306EABF6}"/>
    <cellStyle name="Normal 13 6 2 2 2" xfId="15559" xr:uid="{A14D4CED-3D15-46B0-9442-39CBB205D395}"/>
    <cellStyle name="Normal 13 6 2 3" xfId="12806" xr:uid="{C079EB2C-AFBF-41B1-B437-C91C710A383C}"/>
    <cellStyle name="Normal 13 6 3" xfId="8839" xr:uid="{297576D6-D49A-419B-BA77-2792C8496887}"/>
    <cellStyle name="Normal 13 6 3 2" xfId="14197" xr:uid="{5FF7A9EE-9E8B-4185-97C2-7D26CA0CB685}"/>
    <cellStyle name="Normal 13 6 4" xfId="11475" xr:uid="{FCE3132B-201B-4D03-825C-CDD3CBE95D63}"/>
    <cellStyle name="Normal 13 7" xfId="3708" xr:uid="{D71239A2-0847-4D67-BC63-0E80E32B5CC0}"/>
    <cellStyle name="Normal 13 7 2" xfId="6881" xr:uid="{F91B15EC-9201-4E5F-A11A-522D52DF9C41}"/>
    <cellStyle name="Normal 13 7 2 2" xfId="9545" xr:uid="{9A8BF895-CAE6-442B-BC5B-4760C2D8DDC2}"/>
    <cellStyle name="Normal 13 7 2 2 2" xfId="14935" xr:uid="{D302D6D2-BE63-4DBC-8644-5B1F84D80078}"/>
    <cellStyle name="Normal 13 7 2 3" xfId="12182" xr:uid="{036DBCDC-9B0B-48EA-8B1E-B10CE22CC532}"/>
    <cellStyle name="Normal 13 7 3" xfId="8215" xr:uid="{329F793F-ABA5-4468-B93F-4C6F7342B866}"/>
    <cellStyle name="Normal 13 7 3 2" xfId="13573" xr:uid="{0552EB16-34F3-4FD2-85F1-E1A790B48FA0}"/>
    <cellStyle name="Normal 13 7 4" xfId="10851" xr:uid="{9861FE6F-4482-41F5-AB06-14030372F224}"/>
    <cellStyle name="Normal 13 8" xfId="4931" xr:uid="{0C36A91D-52CE-4F3D-BAD9-390CD5D9F8D6}"/>
    <cellStyle name="Normal 13 9" xfId="6625" xr:uid="{73FE305F-944B-47EE-A6A6-B3FD1588ECE0}"/>
    <cellStyle name="Normal 13 9 2" xfId="9297" xr:uid="{88F0DE95-8B46-4F43-80D1-C0BB7E58DDC4}"/>
    <cellStyle name="Normal 13 9 2 2" xfId="14687" xr:uid="{44BE4F7C-B62F-4D14-8721-B77B7DBFA43E}"/>
    <cellStyle name="Normal 13 9 3" xfId="11934" xr:uid="{563849CD-7308-4E22-8CB3-75BD4BF4BB68}"/>
    <cellStyle name="Normal 14" xfId="3368" xr:uid="{47B11DE4-7462-4651-B9CE-EA5F8052F8B5}"/>
    <cellStyle name="Normal 14 2" xfId="3715" xr:uid="{4438150C-2C11-47CF-B0BF-6FD00A5F4F9A}"/>
    <cellStyle name="Normal 14 3" xfId="6650" xr:uid="{4DD25856-3364-4631-897A-779E8D80DABE}"/>
    <cellStyle name="Normal 14 3 2" xfId="9322" xr:uid="{0B6DF201-C796-4AB5-B342-7795E391283C}"/>
    <cellStyle name="Normal 14 3 2 2" xfId="14712" xr:uid="{886B173F-67B8-4096-98A2-3136FFC88F5E}"/>
    <cellStyle name="Normal 14 3 3" xfId="11959" xr:uid="{221C9E83-01C5-482C-A620-2C76958F4D59}"/>
    <cellStyle name="Normal 14 4" xfId="7983" xr:uid="{810DFC5F-B20B-4648-B629-1CE1B6844EA2}"/>
    <cellStyle name="Normal 14 4 2" xfId="15989" xr:uid="{9A4B90D1-C735-44C7-9979-288B6A2E86A3}"/>
    <cellStyle name="Normal 14 4 3" xfId="15953" xr:uid="{916FB355-42B3-465A-892F-43978696F302}"/>
    <cellStyle name="Normal 14 5" xfId="13342" xr:uid="{6D36EAAB-6196-4209-BA7B-2D17D096BEA5}"/>
    <cellStyle name="Normal 14 6" xfId="10628" xr:uid="{BFE58128-3BFC-45C3-A453-5BE0F9304686}"/>
    <cellStyle name="Normal 15" xfId="3716" xr:uid="{3C4B94A4-47C2-4A22-9BE8-F50B003DE8DF}"/>
    <cellStyle name="Normal 15 2" xfId="3717" xr:uid="{710D3EB7-992F-47F0-A967-7EE3B579CA0D}"/>
    <cellStyle name="Normal 15 2 2" xfId="3718" xr:uid="{03330ACF-0582-4EFF-A842-2D0964C9E7C2}"/>
    <cellStyle name="Normal 15 2 2 2" xfId="3719" xr:uid="{5125A6E7-8C9F-4DEB-8172-65DE7B10C0A5}"/>
    <cellStyle name="Normal 15 2 2 2 2" xfId="4349" xr:uid="{24785787-8337-49C2-A39F-7CD6934BC87A}"/>
    <cellStyle name="Normal 15 2 2 2 2 2" xfId="7512" xr:uid="{4BA8E8F1-D042-4C25-9E92-D8BA5E4D133F}"/>
    <cellStyle name="Normal 15 2 2 2 2 2 2" xfId="10178" xr:uid="{7F2A8FD2-B303-4FA7-A646-3720936820F6}"/>
    <cellStyle name="Normal 15 2 2 2 2 2 2 2" xfId="15568" xr:uid="{050EBCBE-C8A3-4EAC-82B7-303518A947F9}"/>
    <cellStyle name="Normal 15 2 2 2 2 2 3" xfId="12815" xr:uid="{72EC3390-F654-401F-AF87-63DBCA3F0ABA}"/>
    <cellStyle name="Normal 15 2 2 2 2 3" xfId="8848" xr:uid="{6C338CF8-C2E8-4B4F-B572-5A4D61C7F9A7}"/>
    <cellStyle name="Normal 15 2 2 2 2 3 2" xfId="14206" xr:uid="{B12BDE0C-9871-4313-921F-4C7788F6A428}"/>
    <cellStyle name="Normal 15 2 2 2 2 4" xfId="11484" xr:uid="{54F6C414-453C-48CE-8B19-D050461A42D6}"/>
    <cellStyle name="Normal 15 2 2 2 3" xfId="6890" xr:uid="{52611C2A-13E5-447E-91F5-A60558FC2A0A}"/>
    <cellStyle name="Normal 15 2 2 2 3 2" xfId="9554" xr:uid="{6DDBCACD-FB0F-4736-B565-17CAF3225F72}"/>
    <cellStyle name="Normal 15 2 2 2 3 2 2" xfId="14944" xr:uid="{4FB25053-11DF-497B-86ED-9D0970FC870D}"/>
    <cellStyle name="Normal 15 2 2 2 3 3" xfId="12191" xr:uid="{702001E9-93B4-4F72-8EFB-ED1D6E8C9F27}"/>
    <cellStyle name="Normal 15 2 2 2 4" xfId="8224" xr:uid="{356A80CB-C864-4471-BBF2-FD4BABC8D07B}"/>
    <cellStyle name="Normal 15 2 2 2 4 2" xfId="13582" xr:uid="{91511D67-CE92-4B0F-8E81-2396C8CB00F8}"/>
    <cellStyle name="Normal 15 2 2 2 5" xfId="10860" xr:uid="{33AF4541-55FA-4F43-90B8-B911AF204D5D}"/>
    <cellStyle name="Normal 15 2 2 3" xfId="3720" xr:uid="{EC976149-1A7C-487E-AB3E-262219CBE8C2}"/>
    <cellStyle name="Normal 15 2 2 3 2" xfId="4350" xr:uid="{C4DE48AA-FD79-4940-8CBE-90FD935CF87F}"/>
    <cellStyle name="Normal 15 2 2 3 2 2" xfId="7513" xr:uid="{68ADA6B5-4C1D-4BDA-A49D-0ADA9062A79C}"/>
    <cellStyle name="Normal 15 2 2 3 2 2 2" xfId="10179" xr:uid="{4FAD0110-F57C-4461-88FB-DBBCCF28860D}"/>
    <cellStyle name="Normal 15 2 2 3 2 2 2 2" xfId="15569" xr:uid="{A944E614-39EE-41EA-8939-B91158ABA8F5}"/>
    <cellStyle name="Normal 15 2 2 3 2 2 3" xfId="12816" xr:uid="{FEB05D5D-710A-4BA6-8D36-CF3168240000}"/>
    <cellStyle name="Normal 15 2 2 3 2 3" xfId="8849" xr:uid="{7196A11F-68E7-4AA1-BD3A-1567CA8541AC}"/>
    <cellStyle name="Normal 15 2 2 3 2 3 2" xfId="14207" xr:uid="{7658F97A-DBCF-4CB0-BEB3-840075B1EB17}"/>
    <cellStyle name="Normal 15 2 2 3 2 4" xfId="11485" xr:uid="{4DA50C93-4865-472B-8AAA-1EE901FAEE7A}"/>
    <cellStyle name="Normal 15 2 2 3 3" xfId="6891" xr:uid="{D834144C-A418-48DF-82FC-1416D1EDD231}"/>
    <cellStyle name="Normal 15 2 2 3 3 2" xfId="9555" xr:uid="{A85550E6-16DC-4E75-926C-FDEE5DAAECEE}"/>
    <cellStyle name="Normal 15 2 2 3 3 2 2" xfId="14945" xr:uid="{183245FD-59C2-4852-9319-5C444C71506E}"/>
    <cellStyle name="Normal 15 2 2 3 3 3" xfId="12192" xr:uid="{23C1C930-9F06-4DF3-8F34-E026D77E0EF7}"/>
    <cellStyle name="Normal 15 2 2 3 4" xfId="8225" xr:uid="{AA25B700-A00D-4618-8F29-F2BAAF69DD0E}"/>
    <cellStyle name="Normal 15 2 2 3 4 2" xfId="13583" xr:uid="{42F964B5-95C6-4555-AC35-C16C9D1EF0B9}"/>
    <cellStyle name="Normal 15 2 2 3 5" xfId="10861" xr:uid="{73CF569B-6E65-438E-B403-4904D73B798C}"/>
    <cellStyle name="Normal 15 2 2 4" xfId="3721" xr:uid="{CB4BABF5-8BDA-49D9-9814-9F9DB3C1ACAE}"/>
    <cellStyle name="Normal 15 2 2 4 2" xfId="4351" xr:uid="{CFF4833F-1344-41E4-AFC0-35AD0A6622A3}"/>
    <cellStyle name="Normal 15 2 2 4 2 2" xfId="7514" xr:uid="{1140F7F8-A72E-4711-93DA-A0A74EC3AC7D}"/>
    <cellStyle name="Normal 15 2 2 4 2 2 2" xfId="10180" xr:uid="{711B82A4-846F-4CAA-A0A4-994C3D497437}"/>
    <cellStyle name="Normal 15 2 2 4 2 2 2 2" xfId="15570" xr:uid="{7B546883-CFFB-48B5-B8C0-98C595BB41F5}"/>
    <cellStyle name="Normal 15 2 2 4 2 2 3" xfId="12817" xr:uid="{88548F4C-75F9-4BB2-B120-50EBA73E4B2D}"/>
    <cellStyle name="Normal 15 2 2 4 2 3" xfId="8850" xr:uid="{E9C1E918-CBD4-4C01-955C-519B0EC6C4CA}"/>
    <cellStyle name="Normal 15 2 2 4 2 3 2" xfId="14208" xr:uid="{D3805594-1A41-4601-AF45-E80827C9C0F1}"/>
    <cellStyle name="Normal 15 2 2 4 2 4" xfId="11486" xr:uid="{E8FE63B4-2E36-4BD2-915D-09F1261D760B}"/>
    <cellStyle name="Normal 15 2 2 4 3" xfId="6892" xr:uid="{455DAD3F-899B-4B18-809B-B2103B648580}"/>
    <cellStyle name="Normal 15 2 2 4 3 2" xfId="9556" xr:uid="{30DEA3AC-6CCC-45C0-B9D9-BA5751619663}"/>
    <cellStyle name="Normal 15 2 2 4 3 2 2" xfId="14946" xr:uid="{47B75A4C-1B4F-40E6-84E5-F563B364BEC4}"/>
    <cellStyle name="Normal 15 2 2 4 3 3" xfId="12193" xr:uid="{EA976563-AF77-4A99-B57C-EB0FCAAC0CBF}"/>
    <cellStyle name="Normal 15 2 2 4 4" xfId="8226" xr:uid="{C98097B4-FE49-465A-8B36-1EE51116ABE9}"/>
    <cellStyle name="Normal 15 2 2 4 4 2" xfId="13584" xr:uid="{78062E31-C310-4B9D-B93B-A3C205C6C2B1}"/>
    <cellStyle name="Normal 15 2 2 4 5" xfId="10862" xr:uid="{512F87F8-E2A2-404F-B623-4130448C7AEE}"/>
    <cellStyle name="Normal 15 2 2 5" xfId="4348" xr:uid="{18D0E1A3-179E-464D-A21B-4F86EACB95D1}"/>
    <cellStyle name="Normal 15 2 2 5 2" xfId="7511" xr:uid="{8C5A4463-A4E3-4275-870C-0B68AD4EA667}"/>
    <cellStyle name="Normal 15 2 2 5 2 2" xfId="10177" xr:uid="{98F26F70-FA41-4A81-A41B-580FEBBC0325}"/>
    <cellStyle name="Normal 15 2 2 5 2 2 2" xfId="15567" xr:uid="{4A4EED30-5AA4-4084-8179-283B3E868F81}"/>
    <cellStyle name="Normal 15 2 2 5 2 3" xfId="12814" xr:uid="{32024EC1-9940-425B-9B4F-935BA96A4B7E}"/>
    <cellStyle name="Normal 15 2 2 5 3" xfId="8847" xr:uid="{B0D43596-36F8-4FC7-9D05-B753E23A0E08}"/>
    <cellStyle name="Normal 15 2 2 5 3 2" xfId="14205" xr:uid="{CCDF9FA6-AFC7-4F00-B747-E94E41BEA3F3}"/>
    <cellStyle name="Normal 15 2 2 5 4" xfId="11483" xr:uid="{99EA3673-FD79-4986-A45B-7D16066D6E94}"/>
    <cellStyle name="Normal 15 2 2 6" xfId="6889" xr:uid="{9B2039C8-4FDF-4F23-A0D2-31C0D18BDC88}"/>
    <cellStyle name="Normal 15 2 2 6 2" xfId="9553" xr:uid="{450E8FE1-7433-4F6A-AD8C-A9AC585A38B7}"/>
    <cellStyle name="Normal 15 2 2 6 2 2" xfId="14943" xr:uid="{1E100B57-4FCA-4BE2-988A-E96EA514FEE2}"/>
    <cellStyle name="Normal 15 2 2 6 3" xfId="12190" xr:uid="{3A9A9C4A-911D-4D65-907D-33D8F10FD6EB}"/>
    <cellStyle name="Normal 15 2 2 7" xfId="8223" xr:uid="{1688FC1F-4FD5-4095-BB3F-00E6DD8C8604}"/>
    <cellStyle name="Normal 15 2 2 7 2" xfId="13581" xr:uid="{3218487B-87FA-4356-A46C-CE19C2BFC866}"/>
    <cellStyle name="Normal 15 2 2 8" xfId="10859" xr:uid="{283D940A-ED0B-4676-A2F8-7A5EDADA3E56}"/>
    <cellStyle name="Normal 15 2 3" xfId="3722" xr:uid="{85B61F67-EE9B-41BF-85B9-FB9232997C52}"/>
    <cellStyle name="Normal 15 2 3 2" xfId="3723" xr:uid="{C1B7748C-100C-4F3E-8A55-11A377B6A412}"/>
    <cellStyle name="Normal 15 2 3 2 2" xfId="4353" xr:uid="{94C57EAE-BBC4-4E28-B26F-B69F026B161F}"/>
    <cellStyle name="Normal 15 2 3 2 2 2" xfId="7516" xr:uid="{1A945630-677E-49A0-BA31-692A3E85F600}"/>
    <cellStyle name="Normal 15 2 3 2 2 2 2" xfId="10182" xr:uid="{151B976D-EF7D-4A65-B780-7A58761145DF}"/>
    <cellStyle name="Normal 15 2 3 2 2 2 2 2" xfId="15572" xr:uid="{52BA6C0C-0EE2-49C2-9E40-77AFBACEC168}"/>
    <cellStyle name="Normal 15 2 3 2 2 2 3" xfId="12819" xr:uid="{79693391-6E52-43DE-A840-A9E2A9A4EA72}"/>
    <cellStyle name="Normal 15 2 3 2 2 3" xfId="8852" xr:uid="{A63884ED-E2F7-4B8C-8B3C-4863F8594FFB}"/>
    <cellStyle name="Normal 15 2 3 2 2 3 2" xfId="14210" xr:uid="{36319989-D18F-4969-A8F9-C6F6EC822243}"/>
    <cellStyle name="Normal 15 2 3 2 2 4" xfId="11488" xr:uid="{289D6C45-90F7-437E-B557-053E08B727BE}"/>
    <cellStyle name="Normal 15 2 3 2 3" xfId="6894" xr:uid="{113DE572-0666-41A7-8E18-3546C3ECB634}"/>
    <cellStyle name="Normal 15 2 3 2 3 2" xfId="9558" xr:uid="{BA12CEB1-4C52-444E-83F8-1F0C8B1BA2FB}"/>
    <cellStyle name="Normal 15 2 3 2 3 2 2" xfId="14948" xr:uid="{11C05A5E-24EA-4925-B9B2-C861ED88C7AC}"/>
    <cellStyle name="Normal 15 2 3 2 3 3" xfId="12195" xr:uid="{EAD4BD56-F269-4539-8794-FE1B46D3F65B}"/>
    <cellStyle name="Normal 15 2 3 2 4" xfId="8228" xr:uid="{FC25DCC5-5C7A-4E3E-81C1-238DF9566E8B}"/>
    <cellStyle name="Normal 15 2 3 2 4 2" xfId="13586" xr:uid="{79DBCA2F-F262-4545-9C7B-5ADBA87C8073}"/>
    <cellStyle name="Normal 15 2 3 2 5" xfId="10864" xr:uid="{FD4B10B9-C4F1-49BE-B088-05075460EFB1}"/>
    <cellStyle name="Normal 15 2 3 3" xfId="3724" xr:uid="{32B7AC78-9BAC-4D24-99FF-C1C6F8750DF4}"/>
    <cellStyle name="Normal 15 2 3 3 2" xfId="4354" xr:uid="{C35551CB-76D6-47DE-BEB1-B743BA46E84E}"/>
    <cellStyle name="Normal 15 2 3 3 2 2" xfId="7517" xr:uid="{4B27D24D-4EFF-4633-9347-39C3825C7C84}"/>
    <cellStyle name="Normal 15 2 3 3 2 2 2" xfId="10183" xr:uid="{EA58DD81-4A65-484F-9048-79892669A7B1}"/>
    <cellStyle name="Normal 15 2 3 3 2 2 2 2" xfId="15573" xr:uid="{42048A89-BE42-402E-926B-914F7D856D4F}"/>
    <cellStyle name="Normal 15 2 3 3 2 2 3" xfId="12820" xr:uid="{87DF8D98-AA13-46AF-BB11-99064382A2DB}"/>
    <cellStyle name="Normal 15 2 3 3 2 3" xfId="8853" xr:uid="{D7CD41B8-FB03-4C24-8CD6-90E523A62B94}"/>
    <cellStyle name="Normal 15 2 3 3 2 3 2" xfId="14211" xr:uid="{83289FA4-6BE8-414A-91FE-41BE32384C4C}"/>
    <cellStyle name="Normal 15 2 3 3 2 4" xfId="11489" xr:uid="{D4E246F2-AE42-4DCD-AA41-E632BA865559}"/>
    <cellStyle name="Normal 15 2 3 3 3" xfId="6895" xr:uid="{DA9C357C-9E73-4144-84E6-2EA6996E0BE8}"/>
    <cellStyle name="Normal 15 2 3 3 3 2" xfId="9559" xr:uid="{ED2E7BE0-6051-4FFE-AA28-FDF366DD5513}"/>
    <cellStyle name="Normal 15 2 3 3 3 2 2" xfId="14949" xr:uid="{1547B215-096C-4498-BEEB-E49573332596}"/>
    <cellStyle name="Normal 15 2 3 3 3 3" xfId="12196" xr:uid="{F0431901-6EDD-4C4E-9C65-96879AFA5974}"/>
    <cellStyle name="Normal 15 2 3 3 4" xfId="8229" xr:uid="{13CCC9E6-C488-473F-841C-3688EAAC7B08}"/>
    <cellStyle name="Normal 15 2 3 3 4 2" xfId="13587" xr:uid="{49F9C4EC-F793-46CB-94B8-D1B764B50BB5}"/>
    <cellStyle name="Normal 15 2 3 3 5" xfId="10865" xr:uid="{214385CE-BB66-4988-858D-EBF202D50456}"/>
    <cellStyle name="Normal 15 2 3 4" xfId="3725" xr:uid="{E978B3A4-1144-45A0-9B68-6FD033ED4B7F}"/>
    <cellStyle name="Normal 15 2 3 4 2" xfId="4355" xr:uid="{DE433807-294D-48F8-8826-BEE9407E4FA3}"/>
    <cellStyle name="Normal 15 2 3 4 2 2" xfId="7518" xr:uid="{4B5BB2E3-D9F3-4828-B533-FAEC691C714C}"/>
    <cellStyle name="Normal 15 2 3 4 2 2 2" xfId="10184" xr:uid="{EA3C4613-328C-466F-AFB5-06DA2F83917E}"/>
    <cellStyle name="Normal 15 2 3 4 2 2 2 2" xfId="15574" xr:uid="{87DA2236-4A97-41E7-988A-C3E83F7D186D}"/>
    <cellStyle name="Normal 15 2 3 4 2 2 3" xfId="12821" xr:uid="{1CA78582-FFC5-4D78-BBED-74662B606429}"/>
    <cellStyle name="Normal 15 2 3 4 2 3" xfId="8854" xr:uid="{452CC47B-0048-44C9-AD4B-D291E0E9B76A}"/>
    <cellStyle name="Normal 15 2 3 4 2 3 2" xfId="14212" xr:uid="{46C269FF-8F17-49DC-9E44-D605D11D473C}"/>
    <cellStyle name="Normal 15 2 3 4 2 4" xfId="11490" xr:uid="{24F0136D-E4FB-4E8F-A5BC-C1FCD4749A83}"/>
    <cellStyle name="Normal 15 2 3 4 3" xfId="6896" xr:uid="{29B1285D-C0FE-4D92-81BC-D2012488FAB9}"/>
    <cellStyle name="Normal 15 2 3 4 3 2" xfId="9560" xr:uid="{4EAFEB7F-F26C-452F-90EC-5ABE10724697}"/>
    <cellStyle name="Normal 15 2 3 4 3 2 2" xfId="14950" xr:uid="{6DAF81BC-A1E4-4EC7-8A0C-2E77321BA0C1}"/>
    <cellStyle name="Normal 15 2 3 4 3 3" xfId="12197" xr:uid="{4CDCC171-8322-4446-82A4-EDD7F7760FCF}"/>
    <cellStyle name="Normal 15 2 3 4 4" xfId="8230" xr:uid="{C28D3B8D-E8C4-4A92-BDA2-92FFD4808F57}"/>
    <cellStyle name="Normal 15 2 3 4 4 2" xfId="13588" xr:uid="{F80E4829-C20C-4A5E-8E8B-8C096829B47D}"/>
    <cellStyle name="Normal 15 2 3 4 5" xfId="10866" xr:uid="{D400113D-AA60-43E8-97E6-9DA567ACBA21}"/>
    <cellStyle name="Normal 15 2 3 5" xfId="4352" xr:uid="{FC5B64FF-58AC-442B-B8A0-55B0D23655D1}"/>
    <cellStyle name="Normal 15 2 3 5 2" xfId="7515" xr:uid="{56F3CCE2-6D28-47CB-BF67-AF04B85D3C20}"/>
    <cellStyle name="Normal 15 2 3 5 2 2" xfId="10181" xr:uid="{8C7ED16B-2B09-4E72-BC61-154DC4703440}"/>
    <cellStyle name="Normal 15 2 3 5 2 2 2" xfId="15571" xr:uid="{63728F41-78CA-45FD-8C1B-BB5C839414A8}"/>
    <cellStyle name="Normal 15 2 3 5 2 3" xfId="12818" xr:uid="{388A9E59-9F13-4127-84EC-66766456B433}"/>
    <cellStyle name="Normal 15 2 3 5 3" xfId="8851" xr:uid="{F83320CC-E177-490A-8601-EAECABB1AA3B}"/>
    <cellStyle name="Normal 15 2 3 5 3 2" xfId="14209" xr:uid="{DB9E5E5C-CE90-4C86-9651-5A4BFA0FD7AF}"/>
    <cellStyle name="Normal 15 2 3 5 4" xfId="11487" xr:uid="{5C30AA56-FE24-4326-BD31-751C87C5DDA3}"/>
    <cellStyle name="Normal 15 2 3 6" xfId="6893" xr:uid="{B84D5A2C-B5B4-40A0-8483-8501F290C015}"/>
    <cellStyle name="Normal 15 2 3 6 2" xfId="9557" xr:uid="{4F1E6B9A-3A39-45DA-9D6A-D57C9F403C15}"/>
    <cellStyle name="Normal 15 2 3 6 2 2" xfId="14947" xr:uid="{78DADB26-AFEF-4D73-AC27-A4C64C209BDB}"/>
    <cellStyle name="Normal 15 2 3 6 3" xfId="12194" xr:uid="{A1755CED-96BA-4F24-88C2-DDE38A66167D}"/>
    <cellStyle name="Normal 15 2 3 7" xfId="8227" xr:uid="{F8250E27-347B-4591-A1E5-6C2CDADAAAD7}"/>
    <cellStyle name="Normal 15 2 3 7 2" xfId="13585" xr:uid="{1AE1FF35-79F6-4984-BA68-7F2DB9FA7574}"/>
    <cellStyle name="Normal 15 2 3 8" xfId="10863" xr:uid="{22EFB3F1-6CEB-4285-B5F9-49C29E19E318}"/>
    <cellStyle name="Normal 15 3" xfId="3726" xr:uid="{42B0F98E-E2C1-49AB-A245-BF5932E607DE}"/>
    <cellStyle name="Normal 15 4" xfId="3727" xr:uid="{37EA5601-48FD-4170-A50C-4C4B39EDA7F6}"/>
    <cellStyle name="Normal 15 4 2" xfId="4356" xr:uid="{165FDFCB-C4D2-4AF1-AB8E-3AF9CF8C1A74}"/>
    <cellStyle name="Normal 15 4 2 2" xfId="7519" xr:uid="{08CB26FF-6C88-4C32-8C49-A82247E3368A}"/>
    <cellStyle name="Normal 15 4 2 2 2" xfId="10185" xr:uid="{C70DD36C-ECEF-446C-829A-E85A37C9CAC7}"/>
    <cellStyle name="Normal 15 4 2 2 2 2" xfId="15575" xr:uid="{7E140D95-77ED-4F8C-BF26-082DECFD6371}"/>
    <cellStyle name="Normal 15 4 2 2 3" xfId="12822" xr:uid="{89DD2D35-6624-4458-9C52-B975C062A079}"/>
    <cellStyle name="Normal 15 4 2 3" xfId="8855" xr:uid="{8E6B7FE7-8134-485B-8E03-710FCB9BCD72}"/>
    <cellStyle name="Normal 15 4 2 3 2" xfId="14213" xr:uid="{8B8EC323-1293-4BAE-81AA-03F668A3A90F}"/>
    <cellStyle name="Normal 15 4 2 4" xfId="11491" xr:uid="{1392EE06-1554-4C6A-A16F-59298F9B5BED}"/>
    <cellStyle name="Normal 15 4 3" xfId="6897" xr:uid="{297BB6D0-09DF-46B1-B059-B4AEE132E0F6}"/>
    <cellStyle name="Normal 15 4 3 2" xfId="9561" xr:uid="{EFBD226D-AC5F-4D0E-9AE0-882F46D64F05}"/>
    <cellStyle name="Normal 15 4 3 2 2" xfId="14951" xr:uid="{16F5BB75-F8CB-4400-8F95-1F0382C0ED19}"/>
    <cellStyle name="Normal 15 4 3 3" xfId="12198" xr:uid="{D8DB9088-D99F-47A8-BF9E-258153D8808B}"/>
    <cellStyle name="Normal 15 4 4" xfId="8231" xr:uid="{A6900D25-9354-4E5E-A2BD-22C7EEF63ADF}"/>
    <cellStyle name="Normal 15 4 4 2" xfId="13589" xr:uid="{C8F0D441-E864-4BFF-8E89-9E7E7CEAABB2}"/>
    <cellStyle name="Normal 15 4 5" xfId="10867" xr:uid="{4F1FF2E3-E43E-4CFD-B622-241A1E9EBB38}"/>
    <cellStyle name="Normal 15 5" xfId="3728" xr:uid="{765FFD2C-CD59-4394-B429-A6269090D373}"/>
    <cellStyle name="Normal 15 5 2" xfId="4357" xr:uid="{BE4884B4-EB6C-404E-A8E7-20DB3D169D6A}"/>
    <cellStyle name="Normal 15 5 2 2" xfId="7520" xr:uid="{6BB7DEFE-DE8D-481C-A157-565B8629CAFD}"/>
    <cellStyle name="Normal 15 5 2 2 2" xfId="10186" xr:uid="{0A206642-FA8E-4D47-B313-3AA512C3441E}"/>
    <cellStyle name="Normal 15 5 2 2 2 2" xfId="15576" xr:uid="{297B9C67-1A1B-4D28-ADCE-D4DC1EB82CD3}"/>
    <cellStyle name="Normal 15 5 2 2 3" xfId="12823" xr:uid="{91104D89-B34A-47E5-A7B6-6ABABCD18D89}"/>
    <cellStyle name="Normal 15 5 2 3" xfId="8856" xr:uid="{179D921B-EAF7-4AB5-97C8-04DBD74A609B}"/>
    <cellStyle name="Normal 15 5 2 3 2" xfId="14214" xr:uid="{E507EAF8-6D5E-4140-B9F2-9BA93FD2A3F9}"/>
    <cellStyle name="Normal 15 5 2 4" xfId="11492" xr:uid="{14D1FD15-9AB5-4F52-B607-498A0BA696E0}"/>
    <cellStyle name="Normal 15 5 3" xfId="6898" xr:uid="{D1FDAF03-8B26-489B-BF42-4F1F3AC8C43F}"/>
    <cellStyle name="Normal 15 5 3 2" xfId="9562" xr:uid="{76E75C42-6895-4B85-8F7A-7114BC70BDD5}"/>
    <cellStyle name="Normal 15 5 3 2 2" xfId="14952" xr:uid="{67C3C759-24E9-484A-A6D0-C817B1563F55}"/>
    <cellStyle name="Normal 15 5 3 3" xfId="12199" xr:uid="{8066EBAB-3B23-4870-A864-97B2A7040BC4}"/>
    <cellStyle name="Normal 15 5 4" xfId="8232" xr:uid="{542C4858-75F5-4DDE-8DF9-366DB9E458DE}"/>
    <cellStyle name="Normal 15 5 4 2" xfId="13590" xr:uid="{F85EAF24-628D-47EE-BEEB-8FC0999F666C}"/>
    <cellStyle name="Normal 15 5 5" xfId="10868" xr:uid="{044D4CCA-7E1F-44CB-B10F-0413DBF45B74}"/>
    <cellStyle name="Normal 15 6" xfId="4347" xr:uid="{79B51A0F-78F1-42CB-8D63-3B73E101E5EE}"/>
    <cellStyle name="Normal 15 6 2" xfId="7510" xr:uid="{0441710F-8898-4724-91BE-72C060861EBA}"/>
    <cellStyle name="Normal 15 6 2 2" xfId="10176" xr:uid="{1BD0C0A4-F7D1-4271-9C94-3C5425F7B44F}"/>
    <cellStyle name="Normal 15 6 2 2 2" xfId="15566" xr:uid="{26B644A3-3031-4538-8AF2-BD219F703F89}"/>
    <cellStyle name="Normal 15 6 2 3" xfId="12813" xr:uid="{D78CA7B2-C2C4-48A2-B252-4A95B52AC938}"/>
    <cellStyle name="Normal 15 6 3" xfId="8846" xr:uid="{74696FE0-E0DF-4870-AC30-16A59CFC1A57}"/>
    <cellStyle name="Normal 15 6 3 2" xfId="14204" xr:uid="{9D743CA8-36D4-44A3-AC93-E73A785949B8}"/>
    <cellStyle name="Normal 15 6 4" xfId="11482" xr:uid="{128DCF70-3434-44CD-A697-20F798B464CE}"/>
    <cellStyle name="Normal 15 7" xfId="6888" xr:uid="{C0A9B674-A2FC-47D1-BFD4-DA8A9FBD4D02}"/>
    <cellStyle name="Normal 15 7 2" xfId="9552" xr:uid="{441EBD3E-26EC-46DD-8D88-7A8559918C2B}"/>
    <cellStyle name="Normal 15 7 2 2" xfId="14942" xr:uid="{DE204AE4-0B8E-4354-B4F9-971AF9FEF179}"/>
    <cellStyle name="Normal 15 7 3" xfId="12189" xr:uid="{D963C8AE-A79C-4C1E-9620-D8FEBA49B803}"/>
    <cellStyle name="Normal 15 8" xfId="8222" xr:uid="{773F6C44-B508-4C65-AD3E-866564C682C9}"/>
    <cellStyle name="Normal 15 8 2" xfId="13580" xr:uid="{08AC6C2B-F887-4300-8B1A-68BD1A989522}"/>
    <cellStyle name="Normal 15 9" xfId="10858" xr:uid="{B3537B39-17E6-489C-9AF0-0715D4B011C8}"/>
    <cellStyle name="Normal 15_Trends fuels" xfId="3729" xr:uid="{B7707882-1B35-4105-B7E5-B54584D1E480}"/>
    <cellStyle name="Normal 16" xfId="3730" xr:uid="{7F4668C1-AEF4-4B09-AA7C-1331BFAA5601}"/>
    <cellStyle name="Normal 16 2" xfId="3731" xr:uid="{8ED789C0-2AF0-4EB6-BC4A-D04F328A038D}"/>
    <cellStyle name="Normal 16 2 2" xfId="4359" xr:uid="{9EAFCF1B-C09F-4CDD-A696-5B9EA90248BE}"/>
    <cellStyle name="Normal 16 2 2 2" xfId="7522" xr:uid="{246E9EA6-A382-4799-8FE0-FBB9C8BEC551}"/>
    <cellStyle name="Normal 16 2 2 2 2" xfId="10188" xr:uid="{46442BC3-26B3-4C05-9816-6426F5369970}"/>
    <cellStyle name="Normal 16 2 2 2 2 2" xfId="15578" xr:uid="{397F58BE-1BDB-459E-989C-528BB1E367A0}"/>
    <cellStyle name="Normal 16 2 2 2 3" xfId="12825" xr:uid="{F8517FB9-A5C5-4B57-B3CC-9B144A47D532}"/>
    <cellStyle name="Normal 16 2 2 3" xfId="8858" xr:uid="{EA558DEB-7B8B-43E7-BAE9-972CBF239CC1}"/>
    <cellStyle name="Normal 16 2 2 3 2" xfId="14216" xr:uid="{91E7F35B-4AA1-4C0F-8E35-13E837AE1C78}"/>
    <cellStyle name="Normal 16 2 2 4" xfId="11494" xr:uid="{DB77B4F8-84B5-4199-99F0-56ADE2DEBD03}"/>
    <cellStyle name="Normal 16 2 3" xfId="6900" xr:uid="{579610A0-C1A2-47B6-AD83-5A283DDDC693}"/>
    <cellStyle name="Normal 16 2 3 2" xfId="9564" xr:uid="{5965D9CF-1E70-4245-A54A-DAF30A82D1E5}"/>
    <cellStyle name="Normal 16 2 3 2 2" xfId="14954" xr:uid="{D0A8A576-7F43-4657-B72B-414FDFDECB0B}"/>
    <cellStyle name="Normal 16 2 3 3" xfId="12201" xr:uid="{4B44589D-1F49-4373-884E-BBFB0EB5FA5A}"/>
    <cellStyle name="Normal 16 2 4" xfId="8234" xr:uid="{666AA02A-3EEC-4836-8989-AFE02977140C}"/>
    <cellStyle name="Normal 16 2 4 2" xfId="13592" xr:uid="{0DE546E9-8338-4AED-94D1-308EFBE7878D}"/>
    <cellStyle name="Normal 16 2 5" xfId="10870" xr:uid="{C780D62D-1B96-4DB4-BE07-D6DBAC66E0AD}"/>
    <cellStyle name="Normal 16 3" xfId="3732" xr:uid="{EBD889C9-9ED6-463B-9C37-38E295F399FA}"/>
    <cellStyle name="Normal 16 3 2" xfId="4360" xr:uid="{5A9C2480-F052-402E-B4C4-DE085CF03A5F}"/>
    <cellStyle name="Normal 16 3 2 2" xfId="7523" xr:uid="{0CE54883-18A6-4991-B1E5-AD3BE99268C4}"/>
    <cellStyle name="Normal 16 3 2 2 2" xfId="10189" xr:uid="{E9E2CC56-1EE3-4A79-87C5-24205CEA08F2}"/>
    <cellStyle name="Normal 16 3 2 2 2 2" xfId="15579" xr:uid="{A63B3D37-8E52-4C76-A6E1-AADF5EEE5760}"/>
    <cellStyle name="Normal 16 3 2 2 3" xfId="12826" xr:uid="{5667C7CE-0744-4CD9-ABBF-413345385B0B}"/>
    <cellStyle name="Normal 16 3 2 3" xfId="8859" xr:uid="{A23AE4B6-E6C1-4317-BCD5-6DE08DFDEBC4}"/>
    <cellStyle name="Normal 16 3 2 3 2" xfId="14217" xr:uid="{971AA2AF-74F2-4E86-BD5C-0B21009C102C}"/>
    <cellStyle name="Normal 16 3 2 4" xfId="11495" xr:uid="{5AE0AA8F-36C7-4708-BE29-F9839CA41DD4}"/>
    <cellStyle name="Normal 16 3 3" xfId="6901" xr:uid="{99355707-1C04-488F-9F5C-837A8ADC7BA9}"/>
    <cellStyle name="Normal 16 3 3 2" xfId="9565" xr:uid="{FB06E9DF-7A79-4447-AE52-EC30F752FFA5}"/>
    <cellStyle name="Normal 16 3 3 2 2" xfId="14955" xr:uid="{6B8B6BA6-CAF5-4BEB-B29D-5CA45039FF96}"/>
    <cellStyle name="Normal 16 3 3 3" xfId="12202" xr:uid="{AF7EF9D8-FED8-4E7E-8C57-A2136E90A132}"/>
    <cellStyle name="Normal 16 3 4" xfId="8235" xr:uid="{3FAA490A-5D01-415D-B4E0-F465250E03C4}"/>
    <cellStyle name="Normal 16 3 4 2" xfId="15958" xr:uid="{8F0DDE42-CB1B-48C6-89CC-40AFBD7CC7FE}"/>
    <cellStyle name="Normal 16 3 5" xfId="13593" xr:uid="{D0F116B0-8C25-4ACE-9854-633C5F6A3C99}"/>
    <cellStyle name="Normal 16 3 6" xfId="10871" xr:uid="{BD9B02C6-92E8-4044-9BF1-33FE7C5670FB}"/>
    <cellStyle name="Normal 16 4" xfId="3733" xr:uid="{93FDDD2B-E8E0-4894-8FDC-9B06E6267AA3}"/>
    <cellStyle name="Normal 16 4 2" xfId="4361" xr:uid="{A1E60613-DA5D-4180-83B5-B83767E430D6}"/>
    <cellStyle name="Normal 16 4 2 2" xfId="7524" xr:uid="{6318394F-1B93-4544-A52F-745D3382ABCE}"/>
    <cellStyle name="Normal 16 4 2 2 2" xfId="10190" xr:uid="{54721506-4E41-4A22-89AC-187262825EDC}"/>
    <cellStyle name="Normal 16 4 2 2 2 2" xfId="15580" xr:uid="{6E57110C-3986-44D0-8E9F-7E4BB4D6D2D7}"/>
    <cellStyle name="Normal 16 4 2 2 3" xfId="12827" xr:uid="{21B29F43-5694-4E89-A855-470BA1C02B3A}"/>
    <cellStyle name="Normal 16 4 2 3" xfId="8860" xr:uid="{BE9C3EEF-EF22-4CA8-8322-58642E372F00}"/>
    <cellStyle name="Normal 16 4 2 3 2" xfId="14218" xr:uid="{AEE4AFBA-93A5-43A2-B5E7-67B817E3A2A8}"/>
    <cellStyle name="Normal 16 4 2 4" xfId="11496" xr:uid="{15B5F9FF-E2D8-4C07-8930-00F7365DF845}"/>
    <cellStyle name="Normal 16 4 3" xfId="6902" xr:uid="{2EE719D2-2D23-454F-9733-91497A01B5A6}"/>
    <cellStyle name="Normal 16 4 3 2" xfId="9566" xr:uid="{80A269F7-5CE7-4E0C-BF67-455D9C0AEE5E}"/>
    <cellStyle name="Normal 16 4 3 2 2" xfId="14956" xr:uid="{2C072C94-00B4-4622-BBC0-B82865C05A2D}"/>
    <cellStyle name="Normal 16 4 3 3" xfId="12203" xr:uid="{EB074841-D7B5-48D9-8CEF-3C509AFEE95F}"/>
    <cellStyle name="Normal 16 4 4" xfId="8236" xr:uid="{729EFD4A-C77F-4285-93BE-9023C74D8A65}"/>
    <cellStyle name="Normal 16 4 4 2" xfId="13594" xr:uid="{498AEE5D-BEAC-4951-A4FE-64B64AE031E1}"/>
    <cellStyle name="Normal 16 4 5" xfId="10872" xr:uid="{53F57843-0219-4BEB-8BAC-906CEEB4D653}"/>
    <cellStyle name="Normal 16 5" xfId="4358" xr:uid="{06AD508B-4A3E-4170-A430-E8F1BCCDB640}"/>
    <cellStyle name="Normal 16 5 2" xfId="7521" xr:uid="{1B2DB5A8-CCE4-4F10-A417-914DCE80D9A5}"/>
    <cellStyle name="Normal 16 5 2 2" xfId="10187" xr:uid="{1D3E6659-FAE7-44A7-88DB-7BB048300B82}"/>
    <cellStyle name="Normal 16 5 2 2 2" xfId="15577" xr:uid="{95D07DA2-5E98-4475-924B-C4F493F14893}"/>
    <cellStyle name="Normal 16 5 2 3" xfId="12824" xr:uid="{6F1471A6-1194-430B-8769-FEB4D6C788EC}"/>
    <cellStyle name="Normal 16 5 3" xfId="8857" xr:uid="{2241E50C-150D-4860-A91B-C172EB88EF67}"/>
    <cellStyle name="Normal 16 5 3 2" xfId="14215" xr:uid="{838309F7-2774-41EF-963A-424083196619}"/>
    <cellStyle name="Normal 16 5 4" xfId="11493" xr:uid="{F93986F4-23CE-433A-9D94-2C8B21312922}"/>
    <cellStyle name="Normal 16 6" xfId="6899" xr:uid="{3AC0896A-8A21-4ABC-8D91-3A38F597A0C5}"/>
    <cellStyle name="Normal 16 6 2" xfId="9563" xr:uid="{089DAE72-EA44-4E32-8DEE-3B08AF3EA4C0}"/>
    <cellStyle name="Normal 16 6 2 2" xfId="14953" xr:uid="{6643A395-0B35-41EB-8E6E-CF6F82A5AE33}"/>
    <cellStyle name="Normal 16 6 3" xfId="12200" xr:uid="{4E570288-5DCE-4706-ACAD-244A3ED9A84D}"/>
    <cellStyle name="Normal 16 7" xfId="8233" xr:uid="{C73C90E9-A7EC-47CC-BA0A-71C46EBD4893}"/>
    <cellStyle name="Normal 16 7 2" xfId="13591" xr:uid="{536D71BE-C19E-4062-A8E3-7C5A0A6DB080}"/>
    <cellStyle name="Normal 16 8" xfId="10869" xr:uid="{190461F9-315A-416C-90B6-47799A674DAF}"/>
    <cellStyle name="Normal 17" xfId="3734" xr:uid="{9A2A3E88-F6CA-4336-998C-9E5A86813BF2}"/>
    <cellStyle name="Normal 17 2" xfId="3735" xr:uid="{2EAAEB01-9106-469B-8024-577060469386}"/>
    <cellStyle name="Normal 17 2 2" xfId="4363" xr:uid="{9C89B2CC-0A5E-4799-94A4-319E2AC7F5B9}"/>
    <cellStyle name="Normal 17 2 2 2" xfId="7526" xr:uid="{319A74D2-CEA3-4894-9A44-D21EAE3C30E1}"/>
    <cellStyle name="Normal 17 2 2 2 2" xfId="10192" xr:uid="{90040D7B-E9ED-45E8-ADAC-76667F063751}"/>
    <cellStyle name="Normal 17 2 2 2 2 2" xfId="15582" xr:uid="{41E2BA3B-36B5-4DD9-AC32-B963AA949AB0}"/>
    <cellStyle name="Normal 17 2 2 2 3" xfId="12829" xr:uid="{DBF1B9B8-E1C0-4C22-BCB8-1073E43EE85A}"/>
    <cellStyle name="Normal 17 2 2 3" xfId="8862" xr:uid="{B0954158-8F5C-4E51-9317-DE6581628A07}"/>
    <cellStyle name="Normal 17 2 2 3 2" xfId="14220" xr:uid="{85A65CB0-937F-48A4-95E7-CD4E14D2BD96}"/>
    <cellStyle name="Normal 17 2 2 4" xfId="11498" xr:uid="{D4A287C5-474C-49FF-896B-BE1196767412}"/>
    <cellStyle name="Normal 17 2 3" xfId="6904" xr:uid="{88116635-5DE8-40C6-9C01-D6685D1B06BD}"/>
    <cellStyle name="Normal 17 2 3 2" xfId="9568" xr:uid="{E1EBE619-8CAE-4A0A-9B50-E5923519C76F}"/>
    <cellStyle name="Normal 17 2 3 2 2" xfId="14958" xr:uid="{DBE3A846-03C4-44E8-BD8F-7D9FFB4F855D}"/>
    <cellStyle name="Normal 17 2 3 3" xfId="12205" xr:uid="{501015EA-4BF0-477F-8FFB-512863D185FE}"/>
    <cellStyle name="Normal 17 2 4" xfId="8238" xr:uid="{93A23DC0-56F2-4669-A129-6CF03D9C8586}"/>
    <cellStyle name="Normal 17 2 4 2" xfId="13596" xr:uid="{E20F45E8-5725-4E33-BB54-FE86B6B47455}"/>
    <cellStyle name="Normal 17 2 5" xfId="10874" xr:uid="{1DB75F9F-6EFF-4E0F-B7B2-F93A5CEF412B}"/>
    <cellStyle name="Normal 17 3" xfId="3736" xr:uid="{1AF8844E-0BEC-4D29-AD94-3DAA2F6335CA}"/>
    <cellStyle name="Normal 17 3 2" xfId="4364" xr:uid="{1D9E5D4A-32E9-48E5-8A45-59B64624CEEE}"/>
    <cellStyle name="Normal 17 3 2 2" xfId="7527" xr:uid="{058CEAC1-1C36-4ACF-BCA3-B9AA934385A4}"/>
    <cellStyle name="Normal 17 3 2 2 2" xfId="10193" xr:uid="{C1B6BED9-BBDA-43C5-8116-C7585539D553}"/>
    <cellStyle name="Normal 17 3 2 2 2 2" xfId="15583" xr:uid="{D4ABE311-C61E-48AD-9AB6-F885B1E09E86}"/>
    <cellStyle name="Normal 17 3 2 2 3" xfId="12830" xr:uid="{5510B8BF-3551-4E95-8F3F-432C412B6500}"/>
    <cellStyle name="Normal 17 3 2 3" xfId="8863" xr:uid="{F6C14298-8605-49C8-A45E-2400D514B743}"/>
    <cellStyle name="Normal 17 3 2 3 2" xfId="14221" xr:uid="{30114152-50EF-4F2D-8F08-D3818A2E9A69}"/>
    <cellStyle name="Normal 17 3 2 4" xfId="11499" xr:uid="{BC6088EF-D142-4C6E-89C6-71F54717FFA9}"/>
    <cellStyle name="Normal 17 3 3" xfId="6905" xr:uid="{4EFBB2D7-3B29-4208-B8E3-844A2A55301D}"/>
    <cellStyle name="Normal 17 3 3 2" xfId="9569" xr:uid="{6531579B-8B0D-49A3-B96B-6BF1D1C9B1E4}"/>
    <cellStyle name="Normal 17 3 3 2 2" xfId="14959" xr:uid="{9E0FA22D-B63A-4110-8468-42634A5F6618}"/>
    <cellStyle name="Normal 17 3 3 3" xfId="12206" xr:uid="{9896499F-0856-408F-917D-2EA55D11AB1D}"/>
    <cellStyle name="Normal 17 3 4" xfId="8239" xr:uid="{9201A56C-D6D9-4AB6-A971-1A1B88DDFD3F}"/>
    <cellStyle name="Normal 17 3 4 2" xfId="13597" xr:uid="{58A53A90-CA08-44CD-85F2-A7DF9E04B9E2}"/>
    <cellStyle name="Normal 17 3 5" xfId="10875" xr:uid="{00FCAC4D-F899-434D-A769-6CEF677E3359}"/>
    <cellStyle name="Normal 17 4" xfId="3737" xr:uid="{443B6A92-A3DD-433B-840D-C899B5EA1DB2}"/>
    <cellStyle name="Normal 17 4 2" xfId="4365" xr:uid="{18F4CE6D-1E71-4FC9-8AD4-8E45B7857A88}"/>
    <cellStyle name="Normal 17 4 2 2" xfId="7528" xr:uid="{A153C27E-3604-4E4C-A2A3-BC7561F6F5D5}"/>
    <cellStyle name="Normal 17 4 2 2 2" xfId="10194" xr:uid="{C599E38E-07A6-4FDB-8AE5-B7E5C50A9B9A}"/>
    <cellStyle name="Normal 17 4 2 2 2 2" xfId="15584" xr:uid="{B23EED20-61EB-4467-BF8C-5ACDB51F47BC}"/>
    <cellStyle name="Normal 17 4 2 2 3" xfId="12831" xr:uid="{0FC52A2E-61E0-4ADF-9220-50E7E35EA014}"/>
    <cellStyle name="Normal 17 4 2 3" xfId="8864" xr:uid="{C921E6EC-D9AF-45E0-AE4A-E132B3249A98}"/>
    <cellStyle name="Normal 17 4 2 3 2" xfId="14222" xr:uid="{AA8FC63E-9A26-47E7-872A-B1B685B0B582}"/>
    <cellStyle name="Normal 17 4 2 4" xfId="11500" xr:uid="{0676A457-A732-424C-B26D-9976212B0A6F}"/>
    <cellStyle name="Normal 17 4 3" xfId="6906" xr:uid="{E3B6654C-4A04-4C71-85B4-88816D0DA6E9}"/>
    <cellStyle name="Normal 17 4 3 2" xfId="9570" xr:uid="{BE96CBAB-6678-467C-8325-8DC5E71DE73E}"/>
    <cellStyle name="Normal 17 4 3 2 2" xfId="14960" xr:uid="{C89C0CB2-AF19-48E8-A1F9-55EBE0CDB3FE}"/>
    <cellStyle name="Normal 17 4 3 3" xfId="12207" xr:uid="{EA29FA22-DEF5-4CD8-9AC3-BE2F2FC0A946}"/>
    <cellStyle name="Normal 17 4 4" xfId="8240" xr:uid="{496CDA73-836F-4213-B94B-9171AB6AD5E4}"/>
    <cellStyle name="Normal 17 4 4 2" xfId="13598" xr:uid="{4A82B087-191D-4AAB-B2D9-66035C3F8117}"/>
    <cellStyle name="Normal 17 4 5" xfId="10876" xr:uid="{759EC98E-7A2C-4430-8B1D-467A4DCC0FC3}"/>
    <cellStyle name="Normal 17 5" xfId="4362" xr:uid="{8364B9AA-ED86-4608-B8DC-3CB34CF2D6D7}"/>
    <cellStyle name="Normal 17 5 2" xfId="7525" xr:uid="{FB5AF203-D9BC-4545-A6A7-4BB7087D23D2}"/>
    <cellStyle name="Normal 17 5 2 2" xfId="10191" xr:uid="{2746427F-C2E8-4BFA-BB05-C01C754211C2}"/>
    <cellStyle name="Normal 17 5 2 2 2" xfId="15581" xr:uid="{EB66253D-6A23-40F5-B81C-DA4A6CB85213}"/>
    <cellStyle name="Normal 17 5 2 3" xfId="12828" xr:uid="{74281D7D-479E-46B7-935C-2BF8B2D09DD8}"/>
    <cellStyle name="Normal 17 5 3" xfId="8861" xr:uid="{1ECD454D-06A7-48B7-94D5-D5C5B41B2AE8}"/>
    <cellStyle name="Normal 17 5 3 2" xfId="14219" xr:uid="{34FF41B7-A874-4E0C-AC04-1754143E7F5A}"/>
    <cellStyle name="Normal 17 5 4" xfId="11497" xr:uid="{EBB9BAC0-F338-41B6-8996-8D4955AAFFD2}"/>
    <cellStyle name="Normal 17 6" xfId="6903" xr:uid="{67AF7041-9683-44C7-8DA9-DFCA32C17B65}"/>
    <cellStyle name="Normal 17 6 2" xfId="9567" xr:uid="{C3A79E0A-7AA7-44F1-809D-EDB5B60DD52C}"/>
    <cellStyle name="Normal 17 6 2 2" xfId="14957" xr:uid="{898B7917-450A-49A1-8053-43861EBB8E45}"/>
    <cellStyle name="Normal 17 6 3" xfId="12204" xr:uid="{0803AA70-C52F-4D64-A6AF-A3D8B905BA05}"/>
    <cellStyle name="Normal 17 7" xfId="8237" xr:uid="{644C0030-40A8-4BD9-9905-087FE09C5A2E}"/>
    <cellStyle name="Normal 17 7 2" xfId="13595" xr:uid="{A06D4A28-10D5-4701-944E-8E766C8B10CC}"/>
    <cellStyle name="Normal 17 8" xfId="10873" xr:uid="{04A4A3FF-FC7B-4227-8CD0-AB47466169D7}"/>
    <cellStyle name="Normal 18" xfId="3738" xr:uid="{B6E33A8D-FFA2-4C5B-AC83-AFF2C23F806F}"/>
    <cellStyle name="Normal 18 2" xfId="3739" xr:uid="{97E5BA2F-6BBD-4A6D-932E-D72E9316680C}"/>
    <cellStyle name="Normal 18 2 2" xfId="4367" xr:uid="{F353932B-ED7D-4516-96DC-44BB30709DD3}"/>
    <cellStyle name="Normal 18 2 2 2" xfId="7530" xr:uid="{8535BB8F-7230-49EE-A4F9-4164A9186318}"/>
    <cellStyle name="Normal 18 2 2 2 2" xfId="10196" xr:uid="{1052EEB3-8F49-473C-BD32-D2AE78D66683}"/>
    <cellStyle name="Normal 18 2 2 2 2 2" xfId="15586" xr:uid="{927F1058-8DF7-4F22-A9AB-4004448F079C}"/>
    <cellStyle name="Normal 18 2 2 2 3" xfId="12833" xr:uid="{2F40A1C3-7D73-45B7-B547-CAFE270DEC2D}"/>
    <cellStyle name="Normal 18 2 2 3" xfId="8866" xr:uid="{B0309C93-A8B0-48E5-B5BC-DF98C0C5DF92}"/>
    <cellStyle name="Normal 18 2 2 3 2" xfId="14224" xr:uid="{544DF1D3-8F51-4C66-B16C-36AA33D40D3B}"/>
    <cellStyle name="Normal 18 2 2 4" xfId="11502" xr:uid="{F7DC0DB0-6CEC-479B-9C04-3D4081AF0C1F}"/>
    <cellStyle name="Normal 18 2 3" xfId="6908" xr:uid="{3982B085-6697-4DFD-8B1E-2A9D56EF7558}"/>
    <cellStyle name="Normal 18 2 3 2" xfId="9572" xr:uid="{BA790F21-1363-4012-A94E-92B19CA4D639}"/>
    <cellStyle name="Normal 18 2 3 2 2" xfId="14962" xr:uid="{F8F76F4C-4222-44A3-9AFF-B6124C5928F6}"/>
    <cellStyle name="Normal 18 2 3 3" xfId="12209" xr:uid="{E1A3700B-CBBC-4C81-8EE0-EDC8D9369015}"/>
    <cellStyle name="Normal 18 2 4" xfId="8242" xr:uid="{BEE07EB7-AB26-4016-AC9C-26E39172A09C}"/>
    <cellStyle name="Normal 18 2 4 2" xfId="13600" xr:uid="{EC7C6612-3706-4AAF-B612-EFC4D5F5124B}"/>
    <cellStyle name="Normal 18 2 5" xfId="10878" xr:uid="{DCE61F62-85E4-496B-A323-7D9B6E13E05B}"/>
    <cellStyle name="Normal 18 3" xfId="3740" xr:uid="{5554C06C-0261-4876-A46F-28012DB8B4DF}"/>
    <cellStyle name="Normal 18 3 2" xfId="4368" xr:uid="{CFE5D914-0EEB-4C8C-941E-54D8FC255298}"/>
    <cellStyle name="Normal 18 3 2 2" xfId="7531" xr:uid="{AE4478BE-5690-4C88-8FFB-B6E49492619C}"/>
    <cellStyle name="Normal 18 3 2 2 2" xfId="10197" xr:uid="{1B70B133-9998-4C50-9105-F9EF811ADD54}"/>
    <cellStyle name="Normal 18 3 2 2 2 2" xfId="15587" xr:uid="{BC69EE2A-5476-4B10-98BF-7A5BEB8A6A64}"/>
    <cellStyle name="Normal 18 3 2 2 3" xfId="12834" xr:uid="{D2725929-E891-436C-ACB9-529737E01608}"/>
    <cellStyle name="Normal 18 3 2 3" xfId="8867" xr:uid="{2B8D4506-BE2C-4934-B99C-9AB23CC1D20E}"/>
    <cellStyle name="Normal 18 3 2 3 2" xfId="14225" xr:uid="{12AE01F7-2EB8-41AF-8B9B-3C098FBB91C0}"/>
    <cellStyle name="Normal 18 3 2 4" xfId="11503" xr:uid="{BBFECA18-39EF-44ED-8200-4025D328A413}"/>
    <cellStyle name="Normal 18 3 3" xfId="6909" xr:uid="{51A44361-428E-45ED-8912-7A3A6117ED07}"/>
    <cellStyle name="Normal 18 3 3 2" xfId="9573" xr:uid="{34DA4A20-0D94-49A1-AB4D-45693660BA82}"/>
    <cellStyle name="Normal 18 3 3 2 2" xfId="14963" xr:uid="{003B4C7A-D86F-4AF7-8D87-CD961A672F91}"/>
    <cellStyle name="Normal 18 3 3 3" xfId="12210" xr:uid="{0130B797-382E-4611-A789-846DA3457C08}"/>
    <cellStyle name="Normal 18 3 4" xfId="8243" xr:uid="{DEB8F852-B627-4100-AF63-58C03F32DF3B}"/>
    <cellStyle name="Normal 18 3 4 2" xfId="13601" xr:uid="{39077C12-409C-4FC3-B8AC-F129184F2193}"/>
    <cellStyle name="Normal 18 3 5" xfId="10879" xr:uid="{18DEC812-7646-434D-8906-12CD11D01C6B}"/>
    <cellStyle name="Normal 18 4" xfId="3741" xr:uid="{A4185B6C-161E-4C17-BCE3-78265143594A}"/>
    <cellStyle name="Normal 18 4 2" xfId="4369" xr:uid="{0E5BEE63-CB90-4A6B-8F48-35615ED13474}"/>
    <cellStyle name="Normal 18 4 2 2" xfId="7532" xr:uid="{7B3AD013-FDEB-4672-A0DB-CC6EB088F718}"/>
    <cellStyle name="Normal 18 4 2 2 2" xfId="10198" xr:uid="{4C4A875F-6AF2-487F-AFDB-B5509801760E}"/>
    <cellStyle name="Normal 18 4 2 2 2 2" xfId="15588" xr:uid="{3DF76E27-EFA3-47EA-BB43-4B65F8954605}"/>
    <cellStyle name="Normal 18 4 2 2 3" xfId="12835" xr:uid="{BC2DA493-8CB9-43F2-9B7C-F84F3D2951DF}"/>
    <cellStyle name="Normal 18 4 2 3" xfId="8868" xr:uid="{E40CDFB8-6DC5-4817-BA54-EB89AECDA647}"/>
    <cellStyle name="Normal 18 4 2 3 2" xfId="14226" xr:uid="{1DF842AE-A44C-4D7B-A894-7181173E86D7}"/>
    <cellStyle name="Normal 18 4 2 4" xfId="11504" xr:uid="{1DAF241E-3E79-43C4-A511-6B888D70E032}"/>
    <cellStyle name="Normal 18 4 3" xfId="6910" xr:uid="{CEF225F2-D7A4-477F-B764-DE6397ADD300}"/>
    <cellStyle name="Normal 18 4 3 2" xfId="9574" xr:uid="{4F4192C5-725E-4218-A85C-7B230892E5DD}"/>
    <cellStyle name="Normal 18 4 3 2 2" xfId="14964" xr:uid="{6F4D305A-2359-4B93-87FE-BA14C65195CA}"/>
    <cellStyle name="Normal 18 4 3 3" xfId="12211" xr:uid="{C9EEDBDE-B460-4051-BDE1-5057892B2DA1}"/>
    <cellStyle name="Normal 18 4 4" xfId="8244" xr:uid="{D1A56F66-B4C7-4938-ACF8-9CEF64E21B3D}"/>
    <cellStyle name="Normal 18 4 4 2" xfId="13602" xr:uid="{05D7D1CE-FCAD-4B5D-97F3-FCF0247AC3FB}"/>
    <cellStyle name="Normal 18 4 5" xfId="10880" xr:uid="{44FB9C24-0657-4EFD-9A67-7969F70C295C}"/>
    <cellStyle name="Normal 18 5" xfId="4366" xr:uid="{FA5AC9FD-D5BF-47FE-8663-0A9151161998}"/>
    <cellStyle name="Normal 18 5 2" xfId="7529" xr:uid="{56E5D3A4-42DD-4762-BFFA-B1B1B185FC0C}"/>
    <cellStyle name="Normal 18 5 2 2" xfId="10195" xr:uid="{084B3349-6BEA-4A0F-9B28-8D116FD13155}"/>
    <cellStyle name="Normal 18 5 2 2 2" xfId="15585" xr:uid="{BFF9229B-DFAD-4EEF-9490-A37057CFA25B}"/>
    <cellStyle name="Normal 18 5 2 3" xfId="12832" xr:uid="{2E097C46-4A85-4E59-BF6B-DDB011552AAA}"/>
    <cellStyle name="Normal 18 5 3" xfId="8865" xr:uid="{CFDD6BF2-CE06-4C57-8496-F6C688DCA0A8}"/>
    <cellStyle name="Normal 18 5 3 2" xfId="14223" xr:uid="{11E53F6B-76B3-41A9-9033-FBEA1AB624C2}"/>
    <cellStyle name="Normal 18 5 4" xfId="11501" xr:uid="{DE4FFD9C-A120-454A-82A4-0E4C30669DE5}"/>
    <cellStyle name="Normal 18 6" xfId="6907" xr:uid="{3EEFCF4A-EC34-46BB-9805-E88C658FA290}"/>
    <cellStyle name="Normal 18 6 2" xfId="9571" xr:uid="{FC10EBEB-2550-4FAE-BB03-DCDFFA190B52}"/>
    <cellStyle name="Normal 18 6 2 2" xfId="14961" xr:uid="{4B9951AD-AA7F-4B9A-B6DB-14ED560AAA2D}"/>
    <cellStyle name="Normal 18 6 3" xfId="12208" xr:uid="{DBE455C0-6CF2-4AB1-A036-B2B7B5BDC911}"/>
    <cellStyle name="Normal 18 7" xfId="8241" xr:uid="{29E026CD-FFC9-4D73-97FF-9EF98A4ABFD1}"/>
    <cellStyle name="Normal 18 7 2" xfId="13599" xr:uid="{1DD79F80-F29A-4C44-AB58-DAD5F94F11EC}"/>
    <cellStyle name="Normal 18 8" xfId="10877" xr:uid="{A42DFC68-823E-450B-BAF4-950790CFBFD5}"/>
    <cellStyle name="Normal 19" xfId="3742" xr:uid="{7A673F61-AF95-4287-BF2E-BAD152DCED72}"/>
    <cellStyle name="Normal 19 2" xfId="3743" xr:uid="{5F5620CC-3CB1-4D3D-8260-34CED5505D3D}"/>
    <cellStyle name="Normal 19 2 2" xfId="4370" xr:uid="{BE7EFAA5-F569-465E-8A47-82855FCE321B}"/>
    <cellStyle name="Normal 19 2 2 2" xfId="7533" xr:uid="{96697CFD-8199-415A-97F4-8EA0FA7D462B}"/>
    <cellStyle name="Normal 19 2 2 2 2" xfId="10199" xr:uid="{E3B599F3-DB0B-41F5-8921-89F0BE461A36}"/>
    <cellStyle name="Normal 19 2 2 2 2 2" xfId="15589" xr:uid="{75DC89AC-3002-4B4E-ABC6-A34A683BE3B8}"/>
    <cellStyle name="Normal 19 2 2 2 3" xfId="12836" xr:uid="{3CE0DB78-0AF9-42F0-BF8A-CAC34D049F5B}"/>
    <cellStyle name="Normal 19 2 2 3" xfId="8869" xr:uid="{CCA80B1A-B651-471D-98EC-8CD06706FCAE}"/>
    <cellStyle name="Normal 19 2 2 3 2" xfId="14227" xr:uid="{3E320585-6273-44A3-8BD3-E8935C88C0F1}"/>
    <cellStyle name="Normal 19 2 2 4" xfId="11505" xr:uid="{A1D85103-0C95-46D2-B79D-613F14FD0768}"/>
    <cellStyle name="Normal 19 2 3" xfId="6911" xr:uid="{455C6E0A-44A0-47A5-866A-95765652454F}"/>
    <cellStyle name="Normal 19 2 3 2" xfId="9575" xr:uid="{AE9868D3-E633-469F-AA8E-0F52008BDD58}"/>
    <cellStyle name="Normal 19 2 3 2 2" xfId="14965" xr:uid="{759182C7-C8B4-4111-BBF6-0738D20A5A86}"/>
    <cellStyle name="Normal 19 2 3 3" xfId="12212" xr:uid="{9299FAFA-B20D-4654-BF19-380C68A007E7}"/>
    <cellStyle name="Normal 19 2 4" xfId="8245" xr:uid="{882097D5-4ED0-4EC1-B9DF-C69C4AD4ED7A}"/>
    <cellStyle name="Normal 19 2 4 2" xfId="13603" xr:uid="{7F6D7AE4-3745-483C-A164-4B909848BEFA}"/>
    <cellStyle name="Normal 19 2 5" xfId="10881" xr:uid="{EE844E97-7092-44E7-A875-D3A70C48BF0E}"/>
    <cellStyle name="Normal 2" xfId="1018" xr:uid="{5F06EA36-4928-4C56-B204-9FD2B39C7D57}"/>
    <cellStyle name="Normal 2 10" xfId="3744" xr:uid="{87CDB53C-7687-4338-88F1-84022F759C68}"/>
    <cellStyle name="Normal 2 11" xfId="3745" xr:uid="{3B2A559A-89D5-434C-997E-08C543E791DF}"/>
    <cellStyle name="Normal 2 11 2" xfId="3746" xr:uid="{FD713C38-F9FC-4EB1-85BB-718ED04B8794}"/>
    <cellStyle name="Normal 2 11 2 2" xfId="4372" xr:uid="{DF1EBA21-4245-48EF-8BEB-1C22BF58E3F7}"/>
    <cellStyle name="Normal 2 11 2 2 2" xfId="7535" xr:uid="{7F618977-9C91-4381-BEA4-838637208C81}"/>
    <cellStyle name="Normal 2 11 2 2 2 2" xfId="10201" xr:uid="{3F2BC602-D084-47B8-AF21-1CA17A52620A}"/>
    <cellStyle name="Normal 2 11 2 2 2 2 2" xfId="15591" xr:uid="{EA143693-6A4A-45FC-8123-24AC34500F46}"/>
    <cellStyle name="Normal 2 11 2 2 2 3" xfId="12838" xr:uid="{4B54A49A-1E7A-46D7-89B0-C4FC392A4774}"/>
    <cellStyle name="Normal 2 11 2 2 3" xfId="8871" xr:uid="{CF2583A2-9E23-4574-A07D-7D1302B05E27}"/>
    <cellStyle name="Normal 2 11 2 2 3 2" xfId="14229" xr:uid="{7EB60C7D-8329-48E2-87D6-94580F9093EA}"/>
    <cellStyle name="Normal 2 11 2 2 4" xfId="11507" xr:uid="{4C5680ED-F67B-4695-B165-CA0B4020C630}"/>
    <cellStyle name="Normal 2 11 2 3" xfId="6913" xr:uid="{A8579502-11C5-40B9-8622-A5A4F4BEEC34}"/>
    <cellStyle name="Normal 2 11 2 3 2" xfId="9577" xr:uid="{418E2537-B500-4D1D-B3AA-A7E406156F01}"/>
    <cellStyle name="Normal 2 11 2 3 2 2" xfId="14967" xr:uid="{1A197507-263E-46C6-8CBC-1525403B6147}"/>
    <cellStyle name="Normal 2 11 2 3 3" xfId="12214" xr:uid="{6CBFF5EF-0FB3-438C-B129-9A4847C783E4}"/>
    <cellStyle name="Normal 2 11 2 4" xfId="8247" xr:uid="{F32D5548-3657-49E7-9F6E-B2E637232192}"/>
    <cellStyle name="Normal 2 11 2 4 2" xfId="13605" xr:uid="{A880544D-C34B-4A4C-8C49-688D1552FFD1}"/>
    <cellStyle name="Normal 2 11 2 5" xfId="10883" xr:uid="{3E6254FB-5DF2-4727-9ACD-24062DD64775}"/>
    <cellStyle name="Normal 2 11 3" xfId="4371" xr:uid="{2A76E7A5-403D-462F-9993-8B58DF8D401A}"/>
    <cellStyle name="Normal 2 11 3 2" xfId="7534" xr:uid="{2BEC4A0B-FC23-4DAD-B19E-B301E1EA7E90}"/>
    <cellStyle name="Normal 2 11 3 2 2" xfId="10200" xr:uid="{4D91C991-0E13-40E0-AACF-3CEB45738B46}"/>
    <cellStyle name="Normal 2 11 3 2 2 2" xfId="15590" xr:uid="{8A3B20E1-AB29-4060-9A69-3B8142EDCE19}"/>
    <cellStyle name="Normal 2 11 3 2 3" xfId="12837" xr:uid="{001C9B6E-AE0F-49D6-BB17-E6CC105844B5}"/>
    <cellStyle name="Normal 2 11 3 3" xfId="8870" xr:uid="{7A46D1FF-4728-4368-B625-C68655C60DA1}"/>
    <cellStyle name="Normal 2 11 3 3 2" xfId="14228" xr:uid="{F7D07C44-D4E7-4C66-AF64-70C81C24FE68}"/>
    <cellStyle name="Normal 2 11 3 4" xfId="11506" xr:uid="{AF882030-6A3F-4B64-94E3-7B30A68370FB}"/>
    <cellStyle name="Normal 2 11 4" xfId="6912" xr:uid="{9BC33DE4-8ACC-4749-8281-DC0D97076886}"/>
    <cellStyle name="Normal 2 11 4 2" xfId="9576" xr:uid="{DDFC6CBA-0C48-4464-83A3-03CA7B9E374A}"/>
    <cellStyle name="Normal 2 11 4 2 2" xfId="14966" xr:uid="{00FB439A-6BC5-44DA-B984-6C22A916E420}"/>
    <cellStyle name="Normal 2 11 4 3" xfId="12213" xr:uid="{848413D2-3362-45BB-A51C-945F3BBC136C}"/>
    <cellStyle name="Normal 2 11 5" xfId="8246" xr:uid="{ACB547E4-D605-44AB-B43B-24D8E8AF5072}"/>
    <cellStyle name="Normal 2 11 5 2" xfId="13604" xr:uid="{D1AEF026-621E-401C-B8CC-0DFAB323BA6F}"/>
    <cellStyle name="Normal 2 11 6" xfId="10882" xr:uid="{49EC7235-F6CA-42AA-A7B4-050E513B116A}"/>
    <cellStyle name="Normal 2 12" xfId="3747" xr:uid="{84543C15-3AF6-455A-A95C-198679175CAB}"/>
    <cellStyle name="Normal 2 12 2" xfId="4373" xr:uid="{6EE75C58-7F7B-4608-9B80-CC2D06D97156}"/>
    <cellStyle name="Normal 2 12 2 2" xfId="7536" xr:uid="{94FECE11-868D-473D-8120-89431488564E}"/>
    <cellStyle name="Normal 2 12 2 2 2" xfId="10202" xr:uid="{13419769-7E99-4996-AFDE-F33AA0195E00}"/>
    <cellStyle name="Normal 2 12 2 2 2 2" xfId="15592" xr:uid="{E15B7AFA-FD3B-43E3-9FDD-38311493FBCC}"/>
    <cellStyle name="Normal 2 12 2 2 3" xfId="12839" xr:uid="{4DA6FD68-739F-40E2-9112-E45A5AA6FC14}"/>
    <cellStyle name="Normal 2 12 2 3" xfId="8872" xr:uid="{AE37FD3A-361E-455E-9741-5DB57C087758}"/>
    <cellStyle name="Normal 2 12 2 3 2" xfId="14230" xr:uid="{93DA0563-15BC-4B69-AA3B-8B2164311BA9}"/>
    <cellStyle name="Normal 2 12 2 4" xfId="11508" xr:uid="{91715602-938D-41B9-8B2C-C482B70546AF}"/>
    <cellStyle name="Normal 2 12 3" xfId="6914" xr:uid="{1F40C93A-14A2-43EA-8D11-4C061624694B}"/>
    <cellStyle name="Normal 2 12 3 2" xfId="9578" xr:uid="{D10CA63B-EFEE-47AA-8C0A-0A79AD25FC87}"/>
    <cellStyle name="Normal 2 12 3 2 2" xfId="14968" xr:uid="{8F5D3DDC-B745-4618-9303-D68D1E06D8F1}"/>
    <cellStyle name="Normal 2 12 3 3" xfId="12215" xr:uid="{87CCE164-DEA1-45A1-B0ED-8DF28B46FA43}"/>
    <cellStyle name="Normal 2 12 4" xfId="8248" xr:uid="{25BCA03B-D7C2-4A3C-A1AF-60286CB7B5D4}"/>
    <cellStyle name="Normal 2 12 4 2" xfId="13606" xr:uid="{D03EF4E4-C12D-4470-8E3A-DC74A604A8A3}"/>
    <cellStyle name="Normal 2 12 5" xfId="10884" xr:uid="{0F6DA6C5-B43D-48A2-AFC7-9187B3DD2E0B}"/>
    <cellStyle name="Normal 2 13" xfId="3748" xr:uid="{07306863-32A8-44ED-B4F6-987B205311D1}"/>
    <cellStyle name="Normal 2 13 2" xfId="4374" xr:uid="{DF2209EC-6DEA-4A97-B98C-759BF7F367AE}"/>
    <cellStyle name="Normal 2 13 2 2" xfId="7537" xr:uid="{46C7AE1E-B24C-4E3E-BA4C-58AB75672BD0}"/>
    <cellStyle name="Normal 2 13 2 2 2" xfId="10203" xr:uid="{94FDC98B-0459-44A0-9EBF-7665380425D5}"/>
    <cellStyle name="Normal 2 13 2 2 2 2" xfId="15593" xr:uid="{8416DE08-C44F-4A6C-82F4-F5E8D3641728}"/>
    <cellStyle name="Normal 2 13 2 2 3" xfId="12840" xr:uid="{A302B67E-03BA-458D-BBBA-B27B9BC72769}"/>
    <cellStyle name="Normal 2 13 2 3" xfId="8873" xr:uid="{B4424B96-0E6C-4EC2-8627-C00B03E36D7A}"/>
    <cellStyle name="Normal 2 13 2 3 2" xfId="14231" xr:uid="{5B32D1D8-0686-443D-A9AF-19C26FC5AD59}"/>
    <cellStyle name="Normal 2 13 2 4" xfId="11509" xr:uid="{83E46EE4-D9C0-4493-BA37-3CAD52B6B500}"/>
    <cellStyle name="Normal 2 13 3" xfId="6915" xr:uid="{1C67EE4F-6D0F-4CC2-BCD3-B6FC62D1F8A2}"/>
    <cellStyle name="Normal 2 13 3 2" xfId="9579" xr:uid="{A7FF3562-F4D6-4D75-B186-A64EFACCF128}"/>
    <cellStyle name="Normal 2 13 3 2 2" xfId="14969" xr:uid="{DA0CE14C-E83F-4139-AADC-5F8C7DD30579}"/>
    <cellStyle name="Normal 2 13 3 3" xfId="12216" xr:uid="{58B009EA-9564-44CD-A492-C037A3C59B07}"/>
    <cellStyle name="Normal 2 13 4" xfId="8249" xr:uid="{B69B89C4-57D8-498D-B07D-CAF34A933055}"/>
    <cellStyle name="Normal 2 13 4 2" xfId="13607" xr:uid="{37418400-4458-4D9B-9D42-716AFDD5A33E}"/>
    <cellStyle name="Normal 2 13 5" xfId="10885" xr:uid="{F6A94F13-6F42-42F3-8AD8-5D860182F0D2}"/>
    <cellStyle name="Normal 2 14" xfId="3518" xr:uid="{097AE3C6-E7BD-406E-AFE7-B890398FD525}"/>
    <cellStyle name="Normal 2 14 2" xfId="4159" xr:uid="{D188C3E5-4DC1-4F74-BD2D-A8CBFE63DC11}"/>
    <cellStyle name="Normal 2 14 2 2" xfId="7324" xr:uid="{449B5AD1-CA5D-4D1A-A5AA-C6C5CB2915C6}"/>
    <cellStyle name="Normal 2 14 2 2 2" xfId="9988" xr:uid="{C9556E4E-D68C-4227-8C4E-C611BBDD46EF}"/>
    <cellStyle name="Normal 2 14 2 2 2 2" xfId="15378" xr:uid="{135A14BC-D8CB-4C6C-AD47-B12E24B9EFDF}"/>
    <cellStyle name="Normal 2 14 2 2 3" xfId="12625" xr:uid="{6538ED55-7312-4287-9BD2-2EB989DC2F51}"/>
    <cellStyle name="Normal 2 14 2 3" xfId="8658" xr:uid="{42ACC3BE-D546-46AB-B677-52B74263A396}"/>
    <cellStyle name="Normal 2 14 2 3 2" xfId="14016" xr:uid="{2FF549EB-649D-4F17-99A0-408E60DD2228}"/>
    <cellStyle name="Normal 2 14 2 4" xfId="11294" xr:uid="{D015CB2F-A266-4E74-B65D-FD02F8AC12ED}"/>
    <cellStyle name="Normal 2 14 3" xfId="6714" xr:uid="{EC42239A-E7A2-4EF0-B1B9-2F097E5E28D7}"/>
    <cellStyle name="Normal 2 14 3 2" xfId="9377" xr:uid="{9BF158EB-2F26-4FCF-9CFF-F5EC7FFBE5AC}"/>
    <cellStyle name="Normal 2 14 3 2 2" xfId="14767" xr:uid="{C45882B4-B2E9-4C78-B373-DCFFA6F644B8}"/>
    <cellStyle name="Normal 2 14 3 3" xfId="12014" xr:uid="{E48B19BC-8B8D-4E0A-812F-A487991F4A94}"/>
    <cellStyle name="Normal 2 14 4" xfId="8042" xr:uid="{BB3142A0-FB01-4CD2-9696-6B10C0FE4A31}"/>
    <cellStyle name="Normal 2 14 4 2" xfId="13400" xr:uid="{27FB78FA-AB5B-43B2-ADD5-02AE62C8A160}"/>
    <cellStyle name="Normal 2 14 5" xfId="10683" xr:uid="{527C1387-F312-4718-BD34-BA9BAE90C077}"/>
    <cellStyle name="Normal 2 15" xfId="3378" xr:uid="{83E7FFED-BB9E-4B7B-ACD4-3B7A04AEC4E6}"/>
    <cellStyle name="Normal 2 2" xfId="1019" xr:uid="{80E9B2B9-1F8D-466A-A464-EE4326D5E5E6}"/>
    <cellStyle name="Normal 2 2 2" xfId="1020" xr:uid="{CBA875E0-3F49-4D36-8BE9-F52FD49F91AE}"/>
    <cellStyle name="Normal 2 2 2 2" xfId="1021" xr:uid="{BC9AA51F-3AE5-4A83-9A8D-E28EAE78C29B}"/>
    <cellStyle name="Normal 2 2 2 2 2" xfId="3749" xr:uid="{329733D5-659B-43B5-88AC-36B120005372}"/>
    <cellStyle name="Normal 2 2 2 2 2 2" xfId="4375" xr:uid="{2E1E43CF-4BC4-4741-B4C2-68EBA6F6C43A}"/>
    <cellStyle name="Normal 2 2 2 2 2 2 2" xfId="7538" xr:uid="{5B1DB763-193D-41BD-9DBA-592359839F24}"/>
    <cellStyle name="Normal 2 2 2 2 2 2 2 2" xfId="10204" xr:uid="{C3033F21-8C57-46FD-A1F2-8D09A02F21AB}"/>
    <cellStyle name="Normal 2 2 2 2 2 2 2 2 2" xfId="15594" xr:uid="{44E33960-977D-4E63-9DCB-A2A28B8C35D2}"/>
    <cellStyle name="Normal 2 2 2 2 2 2 2 3" xfId="12841" xr:uid="{39061692-49CF-4839-A431-CC766F4C49DD}"/>
    <cellStyle name="Normal 2 2 2 2 2 2 3" xfId="8874" xr:uid="{850C8545-FD58-4C71-9A65-8555F2F1138A}"/>
    <cellStyle name="Normal 2 2 2 2 2 2 3 2" xfId="14232" xr:uid="{838F0825-65A8-48F0-8C2B-05EE2F133F1B}"/>
    <cellStyle name="Normal 2 2 2 2 2 2 4" xfId="11510" xr:uid="{4F2F0CEB-5CBB-425E-8573-1E7A35A625B3}"/>
    <cellStyle name="Normal 2 2 2 2 2 3" xfId="6916" xr:uid="{CF3AFEA8-AC72-409D-B5F4-7D39C1FE9D99}"/>
    <cellStyle name="Normal 2 2 2 2 2 3 2" xfId="9580" xr:uid="{B44C91B5-1417-4856-B07A-CFA1E1CE3FC5}"/>
    <cellStyle name="Normal 2 2 2 2 2 3 2 2" xfId="14970" xr:uid="{E63300B7-5364-4DE5-ACE1-CF785138739F}"/>
    <cellStyle name="Normal 2 2 2 2 2 3 3" xfId="12217" xr:uid="{441984EA-6C0B-45AC-92B8-795B60DE2A2D}"/>
    <cellStyle name="Normal 2 2 2 2 2 4" xfId="8250" xr:uid="{06828BBF-A9FC-45C3-ACC5-B361C64E6E30}"/>
    <cellStyle name="Normal 2 2 2 2 2 4 2" xfId="13608" xr:uid="{D53B2357-C1E0-4F7B-8C1D-FBF79058336D}"/>
    <cellStyle name="Normal 2 2 2 2 2 5" xfId="10886" xr:uid="{DC52FB2F-7302-44F3-9827-13EF4A03954D}"/>
    <cellStyle name="Normal 2 2 2 2 3" xfId="4138" xr:uid="{DAD7C85F-CC50-4E92-A07E-49AA3354F5C3}"/>
    <cellStyle name="Normal 2 2 2 2 3 2" xfId="7303" xr:uid="{64BEE000-0429-479F-B348-60E83EE1B312}"/>
    <cellStyle name="Normal 2 2 2 2 3 2 2" xfId="9967" xr:uid="{20F0BED1-0B6E-4647-B48D-084B95A691AC}"/>
    <cellStyle name="Normal 2 2 2 2 3 2 2 2" xfId="15357" xr:uid="{1F4BC4B8-12C2-4319-B71C-5373C96D5F9A}"/>
    <cellStyle name="Normal 2 2 2 2 3 2 3" xfId="12604" xr:uid="{280F2B2F-906B-4937-B94E-A850CADE9307}"/>
    <cellStyle name="Normal 2 2 2 2 3 3" xfId="8637" xr:uid="{11A6E15C-408A-48BD-A4EE-7C9869F3CAE0}"/>
    <cellStyle name="Normal 2 2 2 2 3 3 2" xfId="13995" xr:uid="{65A5232B-0DA2-4E45-B311-935F4386B711}"/>
    <cellStyle name="Normal 2 2 2 2 3 4" xfId="11273" xr:uid="{68230E25-17A6-4890-9396-733FF7560500}"/>
    <cellStyle name="Normal 2 2 2 2 4" xfId="3487" xr:uid="{D22458C7-54DF-4B7C-8778-83B519DE7788}"/>
    <cellStyle name="Normal 2 2 2 2 4 2" xfId="6693" xr:uid="{A39FC77C-245A-40BF-B37A-1CB8EEABE802}"/>
    <cellStyle name="Normal 2 2 2 2 4 2 2" xfId="9356" xr:uid="{E8B63802-0677-4923-8211-8CE68FBDC692}"/>
    <cellStyle name="Normal 2 2 2 2 4 2 2 2" xfId="14746" xr:uid="{F886E5EB-FB3C-4D55-B79C-BE496ACFB858}"/>
    <cellStyle name="Normal 2 2 2 2 4 2 3" xfId="11993" xr:uid="{87B24510-AD18-49CF-8B4B-9B883B88C015}"/>
    <cellStyle name="Normal 2 2 2 2 4 3" xfId="8021" xr:uid="{2510E324-75DA-46FE-AA7C-9386118FB58B}"/>
    <cellStyle name="Normal 2 2 2 2 4 3 2" xfId="13379" xr:uid="{2F997118-E997-4406-8FF9-4871A992DB0F}"/>
    <cellStyle name="Normal 2 2 2 2 4 4" xfId="10662" xr:uid="{0835190C-C72F-4E3C-9C21-2A7D94572827}"/>
    <cellStyle name="Normal 2 2 2 3" xfId="2646" xr:uid="{32629790-A074-4A8B-B5EC-06E23D8DD37E}"/>
    <cellStyle name="Normal 2 2 2 3 2" xfId="3750" xr:uid="{A408EBE7-DC6B-4B73-A9A8-208DE1E85121}"/>
    <cellStyle name="Normal 2 2 2 3 2 2" xfId="4376" xr:uid="{208E0DAE-B699-42C4-A1DF-4494DFD8E1F9}"/>
    <cellStyle name="Normal 2 2 2 3 2 2 2" xfId="7539" xr:uid="{46B9F69C-E4A8-42E7-BAEF-08992E1A2BE0}"/>
    <cellStyle name="Normal 2 2 2 3 2 2 2 2" xfId="10205" xr:uid="{31F64F2A-F4AD-4559-A201-22BEC3C82A14}"/>
    <cellStyle name="Normal 2 2 2 3 2 2 2 2 2" xfId="15595" xr:uid="{22EAA0AE-F573-4638-AB90-32883D3BF159}"/>
    <cellStyle name="Normal 2 2 2 3 2 2 2 3" xfId="12842" xr:uid="{F30528BC-D99C-434A-9769-A828BBF56CA3}"/>
    <cellStyle name="Normal 2 2 2 3 2 2 3" xfId="8875" xr:uid="{3FCBEAF3-1F7C-4CD6-9DE8-B60BF0E79FCA}"/>
    <cellStyle name="Normal 2 2 2 3 2 2 3 2" xfId="14233" xr:uid="{43A261AC-2016-46B1-8FF6-09786FCB716E}"/>
    <cellStyle name="Normal 2 2 2 3 2 2 4" xfId="11511" xr:uid="{E3504653-FAFA-4098-AF1D-559CAE824733}"/>
    <cellStyle name="Normal 2 2 2 3 2 3" xfId="6917" xr:uid="{EC5A2312-EE70-4C33-A0F7-AFA44A178FEC}"/>
    <cellStyle name="Normal 2 2 2 3 2 3 2" xfId="9581" xr:uid="{C9AB1B7C-F780-4B96-950D-11104A773897}"/>
    <cellStyle name="Normal 2 2 2 3 2 3 2 2" xfId="14971" xr:uid="{3FDEFA21-7F57-459A-A162-2D52C09AA364}"/>
    <cellStyle name="Normal 2 2 2 3 2 3 3" xfId="12218" xr:uid="{3D011B7F-FCDF-4D50-ADFB-90E5A11719C4}"/>
    <cellStyle name="Normal 2 2 2 3 2 4" xfId="8251" xr:uid="{14E7D931-5584-401D-A5AE-744C20AB1393}"/>
    <cellStyle name="Normal 2 2 2 3 2 4 2" xfId="13609" xr:uid="{B6908A41-BE54-40CF-BE16-30FF9DAD0DF3}"/>
    <cellStyle name="Normal 2 2 2 3 2 5" xfId="10887" xr:uid="{1B41CD88-85F5-410C-BCDB-93976256D6B7}"/>
    <cellStyle name="Normal 2 2 2 3 3" xfId="4154" xr:uid="{D9DCA309-5988-4EAD-BD95-A6B1098CFF53}"/>
    <cellStyle name="Normal 2 2 2 3 3 2" xfId="7319" xr:uid="{4342458C-1F0F-450E-85D0-8EAEE7186D88}"/>
    <cellStyle name="Normal 2 2 2 3 3 2 2" xfId="9983" xr:uid="{C2B96822-E99C-4EA4-811D-0F24EBDE4A57}"/>
    <cellStyle name="Normal 2 2 2 3 3 2 2 2" xfId="15373" xr:uid="{C9533CA0-9128-4DE8-A60B-E42D9495C143}"/>
    <cellStyle name="Normal 2 2 2 3 3 2 3" xfId="12620" xr:uid="{F9A1A737-4C07-456E-AE7D-0C20CCC43ABE}"/>
    <cellStyle name="Normal 2 2 2 3 3 3" xfId="8653" xr:uid="{884B1D53-D608-4165-8AF3-43AA4573C1BE}"/>
    <cellStyle name="Normal 2 2 2 3 3 3 2" xfId="14011" xr:uid="{F581B64B-8075-427D-BAE2-A190BB9A4925}"/>
    <cellStyle name="Normal 2 2 2 3 3 4" xfId="11289" xr:uid="{8B29B37B-BCED-48A6-8C91-B79475C39DE8}"/>
    <cellStyle name="Normal 2 2 2 3 4" xfId="3503" xr:uid="{44019C7A-4066-4E9C-B1DB-824734806956}"/>
    <cellStyle name="Normal 2 2 2 3 4 2" xfId="6709" xr:uid="{72521732-DFCF-484E-AB6A-6398D87D46ED}"/>
    <cellStyle name="Normal 2 2 2 3 4 2 2" xfId="9372" xr:uid="{89D0D155-C927-4843-BE89-21FA0FBD5862}"/>
    <cellStyle name="Normal 2 2 2 3 4 2 2 2" xfId="14762" xr:uid="{0CFEC9A2-3EA7-4C7E-B3BD-554035DC169B}"/>
    <cellStyle name="Normal 2 2 2 3 4 2 3" xfId="12009" xr:uid="{DF450113-2AC7-4BC5-A1FA-0764F974798A}"/>
    <cellStyle name="Normal 2 2 2 3 4 3" xfId="8037" xr:uid="{C865953C-613D-4ED0-800C-1A2210732055}"/>
    <cellStyle name="Normal 2 2 2 3 4 3 2" xfId="13395" xr:uid="{E5F75BED-0489-4480-B053-DAAD2701008A}"/>
    <cellStyle name="Normal 2 2 2 3 4 4" xfId="10678" xr:uid="{26C847B5-0621-442C-A06E-6C0A035E92A0}"/>
    <cellStyle name="Normal 2 2 2 4" xfId="3356" xr:uid="{94157913-5175-4F58-BEE9-75FECC262E75}"/>
    <cellStyle name="Normal 2 2 2 4 2" xfId="4377" xr:uid="{9F4BFF92-7DB2-4253-ADBD-3BD43CDB55B9}"/>
    <cellStyle name="Normal 2 2 2 4 2 2" xfId="7540" xr:uid="{5BF2075C-83CA-4FBF-AB50-C6174A04D6FD}"/>
    <cellStyle name="Normal 2 2 2 4 2 2 2" xfId="10206" xr:uid="{7CC85D6D-67E6-4A30-9E0F-C0FE9A4B0847}"/>
    <cellStyle name="Normal 2 2 2 4 2 2 2 2" xfId="15596" xr:uid="{12BC088A-D482-4EE9-9DAD-99B044AD1C97}"/>
    <cellStyle name="Normal 2 2 2 4 2 2 3" xfId="12843" xr:uid="{61E268F8-374D-4CC5-B229-748C891A6C2A}"/>
    <cellStyle name="Normal 2 2 2 4 2 3" xfId="8876" xr:uid="{35447C7A-14C9-43F7-BC75-35B0D048B85D}"/>
    <cellStyle name="Normal 2 2 2 4 2 3 2" xfId="14234" xr:uid="{1E4C826B-5F5C-4E6E-95B8-7E75CC4198FD}"/>
    <cellStyle name="Normal 2 2 2 4 2 4" xfId="11512" xr:uid="{2B2639A0-DF9A-4C85-A6FD-4A18609A4010}"/>
    <cellStyle name="Normal 2 2 2 4 3" xfId="3751" xr:uid="{2B2894E5-B537-4AC0-9978-E23B286CAE1C}"/>
    <cellStyle name="Normal 2 2 2 4 3 2" xfId="6918" xr:uid="{8D20A1B4-364E-4711-9B39-2DF45F046806}"/>
    <cellStyle name="Normal 2 2 2 4 3 2 2" xfId="9582" xr:uid="{2533005A-F9E1-4738-B8A8-17C01317461F}"/>
    <cellStyle name="Normal 2 2 2 4 3 2 2 2" xfId="14972" xr:uid="{D7A71FBB-D2C2-415B-8683-FAFC8E543B68}"/>
    <cellStyle name="Normal 2 2 2 4 3 2 3" xfId="12219" xr:uid="{3FA7DE82-8A92-4E5F-A70A-EBC0A19FE535}"/>
    <cellStyle name="Normal 2 2 2 4 3 3" xfId="8252" xr:uid="{37BFE382-5A5B-436F-B8C5-E8763A17FC2A}"/>
    <cellStyle name="Normal 2 2 2 4 3 3 2" xfId="13610" xr:uid="{4C4C5050-1B5A-4C30-9DB6-DCEC36C6A84D}"/>
    <cellStyle name="Normal 2 2 2 4 3 4" xfId="10888" xr:uid="{58AAFA76-E17F-4340-8D5D-483FD894C312}"/>
    <cellStyle name="Normal 2 2 2 4 4" xfId="6634" xr:uid="{7B25BA23-EAAA-4A89-BECB-A48F625D891A}"/>
    <cellStyle name="Normal 2 2 2 4 4 2" xfId="9306" xr:uid="{EB7C7C60-B362-4DCA-B82E-9AC2F9DB2DD6}"/>
    <cellStyle name="Normal 2 2 2 4 4 2 2" xfId="14696" xr:uid="{E8D1966C-11EC-42DF-BF51-7CB6ABC7920E}"/>
    <cellStyle name="Normal 2 2 2 4 4 3" xfId="11943" xr:uid="{106BC1A8-BB78-46AD-A9B7-727E9E406557}"/>
    <cellStyle name="Normal 2 2 2 4 5" xfId="7968" xr:uid="{B826D9AC-215B-4B87-8FE7-89789AE934C5}"/>
    <cellStyle name="Normal 2 2 2 4 5 2" xfId="13326" xr:uid="{060DCAE4-E32D-402D-94A6-50AA9D887E54}"/>
    <cellStyle name="Normal 2 2 2 4 6" xfId="10612" xr:uid="{67015730-7B9F-456C-94E9-FD670FD0C905}"/>
    <cellStyle name="Normal 2 2 2 5" xfId="3523" xr:uid="{CBF8DD15-64E4-4ECE-985C-D07F231E32B6}"/>
    <cellStyle name="Normal 2 2 2 5 2" xfId="4164" xr:uid="{46645FB7-EB05-49A4-8CC9-33B361889E3B}"/>
    <cellStyle name="Normal 2 2 2 5 2 2" xfId="7329" xr:uid="{CAADE9E4-1FA8-484B-AADF-E45E4053BADF}"/>
    <cellStyle name="Normal 2 2 2 5 2 2 2" xfId="9993" xr:uid="{9109748A-35EC-43ED-9199-3091C6F213B1}"/>
    <cellStyle name="Normal 2 2 2 5 2 2 2 2" xfId="15383" xr:uid="{3AF923C3-914E-4724-B9BB-DBDBFA5657C9}"/>
    <cellStyle name="Normal 2 2 2 5 2 2 3" xfId="12630" xr:uid="{F0E4A19F-9404-4F71-A737-C551423B1195}"/>
    <cellStyle name="Normal 2 2 2 5 2 3" xfId="8663" xr:uid="{7545A190-F855-46F7-AA2C-D01ADF2B8BE7}"/>
    <cellStyle name="Normal 2 2 2 5 2 3 2" xfId="14021" xr:uid="{2867B96C-C69B-41B4-BA0A-5AFDC62B8645}"/>
    <cellStyle name="Normal 2 2 2 5 2 4" xfId="11299" xr:uid="{3DA56818-89E3-4C5E-9EC3-32556952608A}"/>
    <cellStyle name="Normal 2 2 2 5 3" xfId="6719" xr:uid="{8590CBE0-7341-4350-B58D-43E08DA9CA56}"/>
    <cellStyle name="Normal 2 2 2 5 3 2" xfId="9382" xr:uid="{45A8EC54-85A3-436B-9D2A-E954A2D6C6B6}"/>
    <cellStyle name="Normal 2 2 2 5 3 2 2" xfId="14772" xr:uid="{6C025B2D-F52C-494E-AFB5-A912EF5A175D}"/>
    <cellStyle name="Normal 2 2 2 5 3 3" xfId="12019" xr:uid="{5D8A7E1F-0137-4E7F-8453-ED6131111880}"/>
    <cellStyle name="Normal 2 2 2 5 4" xfId="8047" xr:uid="{04AD38D0-24E3-4A2B-9AC2-BB51C71622E4}"/>
    <cellStyle name="Normal 2 2 2 5 4 2" xfId="13405" xr:uid="{0FC52C93-62B5-4FB4-8230-BF6D1BFE45A5}"/>
    <cellStyle name="Normal 2 2 2 5 5" xfId="10688" xr:uid="{A52C99DE-1EF6-4179-9EA4-8C4A90CD4592}"/>
    <cellStyle name="Normal 2 2 2 6" xfId="4122" xr:uid="{CE3E5E06-FC3D-43AA-AD14-DD8CE163794C}"/>
    <cellStyle name="Normal 2 2 2 6 2" xfId="7287" xr:uid="{980DFD9D-EF5A-4D2E-B6BC-46C961652719}"/>
    <cellStyle name="Normal 2 2 2 6 2 2" xfId="9951" xr:uid="{0D23BF75-397E-442B-BEF1-96D0F582256F}"/>
    <cellStyle name="Normal 2 2 2 6 2 2 2" xfId="15341" xr:uid="{0E71D721-6A4A-418D-AD49-CE700C9297FE}"/>
    <cellStyle name="Normal 2 2 2 6 2 3" xfId="12588" xr:uid="{3733EC10-EA36-42EF-8B9D-B9C5D613BFF2}"/>
    <cellStyle name="Normal 2 2 2 6 3" xfId="8621" xr:uid="{E3ECFA67-6214-4698-A2FB-2A3BE2D61D3D}"/>
    <cellStyle name="Normal 2 2 2 6 3 2" xfId="13979" xr:uid="{B929518D-2530-4068-91C4-3EAE5082049B}"/>
    <cellStyle name="Normal 2 2 2 6 4" xfId="11257" xr:uid="{E18E3A45-C651-4362-A9ED-09E3F911C277}"/>
    <cellStyle name="Normal 2 2 2 7" xfId="3471" xr:uid="{6D8DE1AD-DEA4-45E3-B1DC-3E106E7B7E2D}"/>
    <cellStyle name="Normal 2 2 2 7 2" xfId="6677" xr:uid="{AD74D230-DB6B-4ABC-A527-F6351097A27E}"/>
    <cellStyle name="Normal 2 2 2 7 2 2" xfId="9340" xr:uid="{AB80E7B2-9022-4453-9A8F-31CA9FB631E4}"/>
    <cellStyle name="Normal 2 2 2 7 2 2 2" xfId="14730" xr:uid="{7511CD5D-5C65-404A-A40E-D6E88055CD2A}"/>
    <cellStyle name="Normal 2 2 2 7 2 3" xfId="11977" xr:uid="{FDC3CDCF-189D-4A48-93FF-5AD76FD69A0F}"/>
    <cellStyle name="Normal 2 2 2 7 3" xfId="8005" xr:uid="{CE3C62E2-257C-4383-943C-77EFC00786E7}"/>
    <cellStyle name="Normal 2 2 2 7 3 2" xfId="13363" xr:uid="{F4AD0A80-9B11-4661-9E90-5EBDB73C4204}"/>
    <cellStyle name="Normal 2 2 2 7 4" xfId="10646" xr:uid="{BB07D2E8-FC41-4913-A3EA-7A58041CD78B}"/>
    <cellStyle name="Normal 2 2 3" xfId="3349" xr:uid="{38A8AF40-B90C-4785-8A04-3EC8F710C48B}"/>
    <cellStyle name="Normal 2 2 3 2" xfId="3752" xr:uid="{80147182-6BAE-4225-A68D-C65331A91A6D}"/>
    <cellStyle name="Normal 2 2 3 2 2" xfId="4378" xr:uid="{CD4FCB27-28BD-48F9-BE18-9214D740D66E}"/>
    <cellStyle name="Normal 2 2 3 2 2 2" xfId="7541" xr:uid="{00B45685-7D94-4E09-8387-2CB4289387F5}"/>
    <cellStyle name="Normal 2 2 3 2 2 2 2" xfId="10207" xr:uid="{F670F38B-91AF-4C0F-9A42-5D205A61F548}"/>
    <cellStyle name="Normal 2 2 3 2 2 2 2 2" xfId="15597" xr:uid="{0DE58DA8-C450-4806-89C2-667A7BCEF04E}"/>
    <cellStyle name="Normal 2 2 3 2 2 2 3" xfId="12844" xr:uid="{067D5CE5-1DAE-4F6B-A857-38A957AAAA3D}"/>
    <cellStyle name="Normal 2 2 3 2 2 3" xfId="8877" xr:uid="{18F65DD3-7412-4525-B61D-58456EBD2F65}"/>
    <cellStyle name="Normal 2 2 3 2 2 3 2" xfId="14235" xr:uid="{E143584A-7A46-4131-941F-EA192B4B04C4}"/>
    <cellStyle name="Normal 2 2 3 2 2 4" xfId="11513" xr:uid="{87DED0C8-F4C7-4325-B18D-E93865F82743}"/>
    <cellStyle name="Normal 2 2 3 2 3" xfId="6919" xr:uid="{828261E4-4638-4833-8F57-E963BA05F1C0}"/>
    <cellStyle name="Normal 2 2 3 2 3 2" xfId="9583" xr:uid="{EFF46208-BF7E-48B8-AD29-7D2CBC175D0A}"/>
    <cellStyle name="Normal 2 2 3 2 3 2 2" xfId="14973" xr:uid="{D16EA431-215B-409E-8E71-04097BE2000A}"/>
    <cellStyle name="Normal 2 2 3 2 3 3" xfId="12220" xr:uid="{3699ECDB-5EB5-4C5C-93B0-9D10B900D3DB}"/>
    <cellStyle name="Normal 2 2 3 2 4" xfId="8253" xr:uid="{CCD1F1E3-31E8-4814-BA28-2FBFF3B46789}"/>
    <cellStyle name="Normal 2 2 3 2 4 2" xfId="13611" xr:uid="{BF89CA1C-F7DC-4684-9CC5-D8124DE49A1C}"/>
    <cellStyle name="Normal 2 2 3 2 5" xfId="10889" xr:uid="{C4A2E9D1-AA0A-4F80-844E-205EDCF37F57}"/>
    <cellStyle name="Normal 2 2 3 3" xfId="4130" xr:uid="{643FE458-153A-43A6-B425-59542F27331D}"/>
    <cellStyle name="Normal 2 2 3 3 2" xfId="7295" xr:uid="{716E7337-B1D1-4E6C-B951-B093C78A48C9}"/>
    <cellStyle name="Normal 2 2 3 3 2 2" xfId="9959" xr:uid="{7EFD3C8B-20BD-4DA0-868F-9084A8015062}"/>
    <cellStyle name="Normal 2 2 3 3 2 2 2" xfId="15349" xr:uid="{C9843AD8-4420-4BA9-8085-5D7A83DAC980}"/>
    <cellStyle name="Normal 2 2 3 3 2 3" xfId="12596" xr:uid="{919FCFC4-41C5-4AB8-BF33-582A9EA6777E}"/>
    <cellStyle name="Normal 2 2 3 3 3" xfId="8629" xr:uid="{D88A6F71-9460-4454-BD40-0EFE9C33A99E}"/>
    <cellStyle name="Normal 2 2 3 3 3 2" xfId="13987" xr:uid="{D2DB0C9A-E945-4BCE-9EE6-EEC232D487C0}"/>
    <cellStyle name="Normal 2 2 3 3 4" xfId="11265" xr:uid="{2ED35B6E-CD99-4E18-9651-397948169B34}"/>
    <cellStyle name="Normal 2 2 3 4" xfId="3479" xr:uid="{112336B5-7C73-4F17-9BB2-AB028B66E492}"/>
    <cellStyle name="Normal 2 2 3 4 2" xfId="6685" xr:uid="{DAD074B1-ECCC-4197-A617-71BC15B01CFF}"/>
    <cellStyle name="Normal 2 2 3 4 2 2" xfId="9348" xr:uid="{5017C292-52BE-4815-814B-619199AA61C0}"/>
    <cellStyle name="Normal 2 2 3 4 2 2 2" xfId="14738" xr:uid="{1E033A3C-A6D5-49CF-99B6-40315273A76A}"/>
    <cellStyle name="Normal 2 2 3 4 2 3" xfId="11985" xr:uid="{89EF0746-36AC-4965-B794-1B7C8B5300A9}"/>
    <cellStyle name="Normal 2 2 3 4 3" xfId="8013" xr:uid="{A8AF244D-257E-4074-B07B-A0165CB8FA31}"/>
    <cellStyle name="Normal 2 2 3 4 3 2" xfId="13371" xr:uid="{F945AA9B-1E2A-4C6B-B8A8-61E8E9D83363}"/>
    <cellStyle name="Normal 2 2 3 4 4" xfId="10654" xr:uid="{F93BA22A-FC67-4EB4-BEEE-C74515D594F0}"/>
    <cellStyle name="Normal 2 2 3 5" xfId="6630" xr:uid="{9ACEABA9-CB63-4476-A264-9F319CC0F8AD}"/>
    <cellStyle name="Normal 2 2 3 5 2" xfId="9302" xr:uid="{9B11DE44-0449-48BE-89C5-F95C1C397F92}"/>
    <cellStyle name="Normal 2 2 3 5 2 2" xfId="14692" xr:uid="{1F0AA57F-80C1-4B55-84E1-A431DECD286A}"/>
    <cellStyle name="Normal 2 2 3 5 3" xfId="11939" xr:uid="{FF829D28-1C58-4271-A5F6-BB9D7FC47FDB}"/>
    <cellStyle name="Normal 2 2 3 6" xfId="7964" xr:uid="{FEEB3A32-02E5-4B46-A2DD-B0F7B3334749}"/>
    <cellStyle name="Normal 2 2 3 6 2" xfId="13322" xr:uid="{5ABF249F-2F36-45AF-8464-B7AC496A1F48}"/>
    <cellStyle name="Normal 2 2 3 7" xfId="10608" xr:uid="{CF154E6D-AC8B-4A54-BBB9-8302C36F0D5D}"/>
    <cellStyle name="Normal 2 2 4" xfId="3495" xr:uid="{63164396-4A2E-483E-923F-402660B558AF}"/>
    <cellStyle name="Normal 2 2 4 2" xfId="3753" xr:uid="{3832F518-F4C3-4B7C-8A37-61333145C7CC}"/>
    <cellStyle name="Normal 2 2 4 2 2" xfId="4379" xr:uid="{8B518918-F750-49F1-B32D-E415487CDD3A}"/>
    <cellStyle name="Normal 2 2 4 2 2 2" xfId="7542" xr:uid="{FE36380C-B5C4-461A-B30D-81747CF944C2}"/>
    <cellStyle name="Normal 2 2 4 2 2 2 2" xfId="10208" xr:uid="{F0A080CA-46C7-45A8-9C0F-6F772CA63803}"/>
    <cellStyle name="Normal 2 2 4 2 2 2 2 2" xfId="15598" xr:uid="{320FBA27-180B-4C6B-BE33-BC4047C165FA}"/>
    <cellStyle name="Normal 2 2 4 2 2 2 3" xfId="12845" xr:uid="{DED3178D-47A8-4870-9739-943DDE1FFEED}"/>
    <cellStyle name="Normal 2 2 4 2 2 3" xfId="8878" xr:uid="{9E7D5E66-C0A3-4CAC-A6F8-E5085A9DE7C9}"/>
    <cellStyle name="Normal 2 2 4 2 2 3 2" xfId="14236" xr:uid="{795D417B-7F70-4362-B648-1DA2FEF918A1}"/>
    <cellStyle name="Normal 2 2 4 2 2 4" xfId="11514" xr:uid="{F9552AB7-AA81-4660-8A64-EA0104EFEDC6}"/>
    <cellStyle name="Normal 2 2 4 2 3" xfId="6920" xr:uid="{F9A17B27-48F9-487E-B126-C31043FC7DAE}"/>
    <cellStyle name="Normal 2 2 4 2 3 2" xfId="9584" xr:uid="{3D786B84-5D70-431F-B167-7AB4D7B2E7E3}"/>
    <cellStyle name="Normal 2 2 4 2 3 2 2" xfId="14974" xr:uid="{F6A66D98-B7DB-4C93-B909-410D15152A1E}"/>
    <cellStyle name="Normal 2 2 4 2 3 3" xfId="12221" xr:uid="{62383086-C92F-40A0-B434-621D870BFEFB}"/>
    <cellStyle name="Normal 2 2 4 2 4" xfId="8254" xr:uid="{F4D3CE6C-265A-420D-88B8-523A8C248F0D}"/>
    <cellStyle name="Normal 2 2 4 2 4 2" xfId="13612" xr:uid="{D12CD3FC-9A81-4C8A-865D-CB0A6873CF53}"/>
    <cellStyle name="Normal 2 2 4 2 5" xfId="10890" xr:uid="{1C076A47-AC54-4BE8-8DF6-5CDAE1D93BA3}"/>
    <cellStyle name="Normal 2 2 4 3" xfId="4146" xr:uid="{955504C6-5563-408D-8E90-84B32B842C3B}"/>
    <cellStyle name="Normal 2 2 4 3 2" xfId="7311" xr:uid="{9357DC17-1078-4BB3-8A18-11427D67AA3A}"/>
    <cellStyle name="Normal 2 2 4 3 2 2" xfId="9975" xr:uid="{AD058633-732E-4C15-A3DA-3796FFB64250}"/>
    <cellStyle name="Normal 2 2 4 3 2 2 2" xfId="15365" xr:uid="{24B03F5A-F2E3-4E2A-9E93-701EC45754F0}"/>
    <cellStyle name="Normal 2 2 4 3 2 3" xfId="12612" xr:uid="{CA3E036E-F3F2-40D8-94B7-DD1552A6A0E6}"/>
    <cellStyle name="Normal 2 2 4 3 3" xfId="8645" xr:uid="{9D58A958-0F8A-49F8-9EEF-3B7D3099DFDB}"/>
    <cellStyle name="Normal 2 2 4 3 3 2" xfId="14003" xr:uid="{EC0E81D6-9145-4377-B1C7-9DABF82E9CEE}"/>
    <cellStyle name="Normal 2 2 4 3 4" xfId="11281" xr:uid="{C183A18A-810F-4368-917F-78B9A28CBE68}"/>
    <cellStyle name="Normal 2 2 4 4" xfId="6701" xr:uid="{CF221C2D-13FF-47B4-ADF1-EBF751FBB535}"/>
    <cellStyle name="Normal 2 2 4 4 2" xfId="9364" xr:uid="{FD31821F-04DC-4D91-9A75-E8B0AC589CA1}"/>
    <cellStyle name="Normal 2 2 4 4 2 2" xfId="14754" xr:uid="{FD4E56FA-27B3-47AF-A005-93A039883DE3}"/>
    <cellStyle name="Normal 2 2 4 4 3" xfId="12001" xr:uid="{2CE5C3A3-5900-4BCF-8604-4BDB8A0854A6}"/>
    <cellStyle name="Normal 2 2 4 5" xfId="8029" xr:uid="{7FDEA42D-6305-48FA-AD59-3FF8EB153826}"/>
    <cellStyle name="Normal 2 2 4 5 2" xfId="13387" xr:uid="{57D6C7E1-CE43-4063-8C7F-4484C0AD8094}"/>
    <cellStyle name="Normal 2 2 4 6" xfId="10670" xr:uid="{DF7ACF87-CA18-46E7-905D-8681FBEB0EBB}"/>
    <cellStyle name="Normal 2 2 5" xfId="3754" xr:uid="{E129E9F9-E531-4226-A05D-2152F8AE5D24}"/>
    <cellStyle name="Normal 2 2 5 2" xfId="4380" xr:uid="{7C7158C1-7AD4-4B41-A93B-816AEC38BF15}"/>
    <cellStyle name="Normal 2 2 5 2 2" xfId="7543" xr:uid="{1357129E-4EF8-49DB-8FAD-54D224FF77C6}"/>
    <cellStyle name="Normal 2 2 5 2 2 2" xfId="10209" xr:uid="{247C07BE-0BB8-4E2E-819D-25D87C128630}"/>
    <cellStyle name="Normal 2 2 5 2 2 2 2" xfId="15599" xr:uid="{B4F052E8-FF94-4024-B7EA-87DE90EC5146}"/>
    <cellStyle name="Normal 2 2 5 2 2 3" xfId="12846" xr:uid="{9CBEAC82-93C6-4D98-B292-8C6AA8899396}"/>
    <cellStyle name="Normal 2 2 5 2 3" xfId="8879" xr:uid="{CC055E3B-48AF-41DD-AE2D-501162A54A44}"/>
    <cellStyle name="Normal 2 2 5 2 3 2" xfId="14237" xr:uid="{7B78A115-44EA-4C64-8F03-F1F9D497CFD0}"/>
    <cellStyle name="Normal 2 2 5 2 4" xfId="11515" xr:uid="{A544586D-502A-4B8A-A386-4D4D39A20389}"/>
    <cellStyle name="Normal 2 2 5 3" xfId="6921" xr:uid="{5B7D67EE-9F14-45A6-A89E-7A339A064CBD}"/>
    <cellStyle name="Normal 2 2 5 3 2" xfId="9585" xr:uid="{05D730C0-CDD0-4E1F-B526-8373FEDD31EA}"/>
    <cellStyle name="Normal 2 2 5 3 2 2" xfId="14975" xr:uid="{5B5416EA-5D87-4191-8D22-0C64F95C6784}"/>
    <cellStyle name="Normal 2 2 5 3 3" xfId="12222" xr:uid="{E317B720-9DA7-4A97-8F17-E80FAC0E7126}"/>
    <cellStyle name="Normal 2 2 5 4" xfId="8255" xr:uid="{406AE2A2-7DFD-420B-9324-C8FBA328BF28}"/>
    <cellStyle name="Normal 2 2 5 4 2" xfId="13613" xr:uid="{D0CD3E0A-ECFB-4165-8E37-BC7539951F76}"/>
    <cellStyle name="Normal 2 2 5 5" xfId="10891" xr:uid="{3F0F33AA-0E4C-4389-B42D-48E48E94F86D}"/>
    <cellStyle name="Normal 2 2 6" xfId="3755" xr:uid="{13A3AF0D-2EC5-4708-AF14-B24FBABAA8A4}"/>
    <cellStyle name="Normal 2 2 6 2" xfId="4381" xr:uid="{3925EA87-D2AD-4071-B662-91AC2BD9CAAF}"/>
    <cellStyle name="Normal 2 2 6 2 2" xfId="7544" xr:uid="{123B7021-8F1A-4214-8E5A-80A4D5018445}"/>
    <cellStyle name="Normal 2 2 6 2 2 2" xfId="10210" xr:uid="{5DAB8D40-8E23-4D32-AF64-3925544AF515}"/>
    <cellStyle name="Normal 2 2 6 2 2 2 2" xfId="15600" xr:uid="{A0F4DF7A-C6AC-4EBC-940D-CC1A46460C0E}"/>
    <cellStyle name="Normal 2 2 6 2 2 3" xfId="12847" xr:uid="{38BA8122-777B-4C02-82B8-4A846AC29B60}"/>
    <cellStyle name="Normal 2 2 6 2 3" xfId="8880" xr:uid="{AB28680E-42F0-4594-920F-4956148B5EC4}"/>
    <cellStyle name="Normal 2 2 6 2 3 2" xfId="14238" xr:uid="{2DC698AB-E4C2-40C6-8229-EAA510ED5A81}"/>
    <cellStyle name="Normal 2 2 6 2 4" xfId="11516" xr:uid="{14A0F9BA-34B9-43E5-B2FC-970C7C937F8A}"/>
    <cellStyle name="Normal 2 2 6 3" xfId="6922" xr:uid="{18C2BDB9-97D2-4F4D-8E87-E949377F3460}"/>
    <cellStyle name="Normal 2 2 6 3 2" xfId="9586" xr:uid="{E8E1704F-3FB2-47A0-AF3D-7101415ACBE7}"/>
    <cellStyle name="Normal 2 2 6 3 2 2" xfId="14976" xr:uid="{DEC00C9B-6350-4124-8CE6-CDF61FFD76E5}"/>
    <cellStyle name="Normal 2 2 6 3 3" xfId="12223" xr:uid="{E373B4D4-6569-4BC8-B83C-2B914E87FC56}"/>
    <cellStyle name="Normal 2 2 6 4" xfId="8256" xr:uid="{FD1DF21D-33B3-417D-A5D7-C3B1AABE0289}"/>
    <cellStyle name="Normal 2 2 6 4 2" xfId="13614" xr:uid="{FFF6A1E3-196C-41E9-9AF7-E9700729B6BE}"/>
    <cellStyle name="Normal 2 2 6 5" xfId="10892" xr:uid="{DED9033E-09A8-42D5-A34D-52496E281F52}"/>
    <cellStyle name="Normal 2 2 7" xfId="3512" xr:uid="{B3562836-BA11-4C25-8BB7-952E07596CED}"/>
    <cellStyle name="Normal 2 2 8" xfId="4114" xr:uid="{3F7D6F69-8834-491A-9A11-10088CB60A97}"/>
    <cellStyle name="Normal 2 2 8 2" xfId="7279" xr:uid="{AEE1AB66-350E-4C98-BD38-726E0AF4D673}"/>
    <cellStyle name="Normal 2 2 8 2 2" xfId="9943" xr:uid="{4F2DF456-41F4-4F91-AA8A-7ACF5FEB6190}"/>
    <cellStyle name="Normal 2 2 8 2 2 2" xfId="15333" xr:uid="{890B6B23-0DD4-46B1-B776-83D228C82D1F}"/>
    <cellStyle name="Normal 2 2 8 2 3" xfId="12580" xr:uid="{9F7679B7-82BA-4B7C-B7D0-5DA4767A59A2}"/>
    <cellStyle name="Normal 2 2 8 3" xfId="8613" xr:uid="{78A03FF1-D8D0-4A42-80DC-7E1793F72009}"/>
    <cellStyle name="Normal 2 2 8 3 2" xfId="13971" xr:uid="{42CBD555-1D43-47B6-910E-7A541FA5CA70}"/>
    <cellStyle name="Normal 2 2 8 4" xfId="11249" xr:uid="{2115C8D6-1E38-42C4-91CD-DE6CADDDDF50}"/>
    <cellStyle name="Normal 2 2 9" xfId="3453" xr:uid="{131CDF37-E7B9-443A-BBF1-3BC1C1085400}"/>
    <cellStyle name="Normal 2 2 9 2" xfId="6668" xr:uid="{CA67417F-2E09-4AE9-95D6-7973E667D27A}"/>
    <cellStyle name="Normal 2 2 9 2 2" xfId="9332" xr:uid="{739BFECA-3021-49CE-9BD1-9F35BF0E955F}"/>
    <cellStyle name="Normal 2 2 9 2 2 2" xfId="14722" xr:uid="{0DACFCF3-6F92-44E1-BC71-DC1FD4D46D6D}"/>
    <cellStyle name="Normal 2 2 9 2 3" xfId="11969" xr:uid="{0FE90C4E-FDF2-479A-967B-6F304447BAF4}"/>
    <cellStyle name="Normal 2 2 9 3" xfId="7995" xr:uid="{81417681-2141-4712-BCF6-328AEA46F784}"/>
    <cellStyle name="Normal 2 2 9 3 2" xfId="13353" xr:uid="{8BF8C91F-5855-4DDA-B980-FD6E2D4E367B}"/>
    <cellStyle name="Normal 2 2 9 4" xfId="10638" xr:uid="{D670A319-98BF-4E52-BC75-8E0326017B81}"/>
    <cellStyle name="Normal 2 3" xfId="1022" xr:uid="{DFA27FEA-9118-4012-9373-BA0F6A7884F2}"/>
    <cellStyle name="Normal 2 3 2" xfId="3757" xr:uid="{C3A70FB1-F28D-42E4-8EF4-68050AE00B91}"/>
    <cellStyle name="Normal 2 3 2 2" xfId="3758" xr:uid="{DCA098FE-EF5A-4E02-93E6-DCD76AB6C8E9}"/>
    <cellStyle name="Normal 2 3 2 2 2" xfId="4384" xr:uid="{E0DEDC78-C7A9-40C1-A601-410CC0D7EC4D}"/>
    <cellStyle name="Normal 2 3 2 2 2 2" xfId="7547" xr:uid="{41607877-FB2B-4968-B0C3-1030AEEEE73A}"/>
    <cellStyle name="Normal 2 3 2 2 2 2 2" xfId="10213" xr:uid="{D02DF4D8-24C3-4DB9-8872-2E61923AE766}"/>
    <cellStyle name="Normal 2 3 2 2 2 2 2 2" xfId="15603" xr:uid="{B23CF98B-A2AB-4FE5-B992-66BD9DCA9CE2}"/>
    <cellStyle name="Normal 2 3 2 2 2 2 3" xfId="12850" xr:uid="{3E6EF593-7FB2-4544-A356-949BEF39408C}"/>
    <cellStyle name="Normal 2 3 2 2 2 3" xfId="8883" xr:uid="{E6F98A6F-4F3B-43BB-AD8A-67924AAA8276}"/>
    <cellStyle name="Normal 2 3 2 2 2 3 2" xfId="14241" xr:uid="{60001A4E-6967-4ED5-AE32-B33822CE5358}"/>
    <cellStyle name="Normal 2 3 2 2 2 4" xfId="11519" xr:uid="{79FB5267-17D0-4F29-8B5A-0AC9F0C2A31A}"/>
    <cellStyle name="Normal 2 3 2 2 3" xfId="6925" xr:uid="{51F536DE-3756-43B2-9586-86AA6597F30C}"/>
    <cellStyle name="Normal 2 3 2 2 3 2" xfId="9589" xr:uid="{BF4A0082-6936-443A-9029-8173EBA6833C}"/>
    <cellStyle name="Normal 2 3 2 2 3 2 2" xfId="14979" xr:uid="{6C96C727-E684-4CEB-8C9B-D8DA108E3C76}"/>
    <cellStyle name="Normal 2 3 2 2 3 3" xfId="12226" xr:uid="{4FBC3D67-8307-49BC-95A9-B9D012670467}"/>
    <cellStyle name="Normal 2 3 2 2 4" xfId="8259" xr:uid="{131F2471-4487-4644-B0FF-596CC62CC2CE}"/>
    <cellStyle name="Normal 2 3 2 2 4 2" xfId="13617" xr:uid="{648F2AAF-3E8D-4160-B87E-F6666D933500}"/>
    <cellStyle name="Normal 2 3 2 2 5" xfId="10895" xr:uid="{7B8CC041-E577-45B5-9A5D-3EDA9A7DB34C}"/>
    <cellStyle name="Normal 2 3 2 3" xfId="3759" xr:uid="{DAEEBCB9-587A-4059-B1E2-74DE05BDCE23}"/>
    <cellStyle name="Normal 2 3 2 3 2" xfId="4385" xr:uid="{F0F63740-69AD-413E-BD05-2B8526C15D9E}"/>
    <cellStyle name="Normal 2 3 2 3 2 2" xfId="7548" xr:uid="{11316651-1020-4315-B58C-D997057F73D3}"/>
    <cellStyle name="Normal 2 3 2 3 2 2 2" xfId="10214" xr:uid="{75B492E7-894C-4690-B819-31F7E56ABCEB}"/>
    <cellStyle name="Normal 2 3 2 3 2 2 2 2" xfId="15604" xr:uid="{7F79575E-F636-43B1-8107-239B39A7F064}"/>
    <cellStyle name="Normal 2 3 2 3 2 2 3" xfId="12851" xr:uid="{DA278495-8387-4286-984E-0E7E020E60BE}"/>
    <cellStyle name="Normal 2 3 2 3 2 3" xfId="8884" xr:uid="{CD7B99A8-B170-4F48-9435-E29C676298F9}"/>
    <cellStyle name="Normal 2 3 2 3 2 3 2" xfId="14242" xr:uid="{82992114-4C72-4639-ABEF-3FD76D0252C8}"/>
    <cellStyle name="Normal 2 3 2 3 2 4" xfId="11520" xr:uid="{89E66AEB-9F2D-4901-B500-B6422E98E4A7}"/>
    <cellStyle name="Normal 2 3 2 3 3" xfId="6926" xr:uid="{325DBBD3-F3E8-4AFB-AFAC-4339116C28E7}"/>
    <cellStyle name="Normal 2 3 2 3 3 2" xfId="9590" xr:uid="{D6800FF6-0D46-42AD-8B4B-E4D4298EC0E6}"/>
    <cellStyle name="Normal 2 3 2 3 3 2 2" xfId="14980" xr:uid="{E7B77D15-61D2-4724-BAE1-ED12E5350967}"/>
    <cellStyle name="Normal 2 3 2 3 3 3" xfId="12227" xr:uid="{AEEC7C8F-F5FC-417B-8886-9E128660F01C}"/>
    <cellStyle name="Normal 2 3 2 3 4" xfId="8260" xr:uid="{24EF708A-06E5-4D44-A878-6A3BECB5BE83}"/>
    <cellStyle name="Normal 2 3 2 3 4 2" xfId="13618" xr:uid="{178D66FE-E8BB-432A-A932-A9AA3F8FE730}"/>
    <cellStyle name="Normal 2 3 2 3 5" xfId="10896" xr:uid="{589C4B72-ECAB-47FD-8831-4830828FC602}"/>
    <cellStyle name="Normal 2 3 2 4" xfId="4383" xr:uid="{A0A68187-A57D-48FD-AA54-E6C5F73F1AFD}"/>
    <cellStyle name="Normal 2 3 2 4 2" xfId="7546" xr:uid="{DC4B5072-E1A5-4AAB-A4F7-8779084E1969}"/>
    <cellStyle name="Normal 2 3 2 4 2 2" xfId="10212" xr:uid="{4811A80F-9F54-4DD6-806A-A56AD9389590}"/>
    <cellStyle name="Normal 2 3 2 4 2 2 2" xfId="15602" xr:uid="{44586DBB-1739-4AA2-8D4E-8BA02BDC1E41}"/>
    <cellStyle name="Normal 2 3 2 4 2 3" xfId="12849" xr:uid="{B6AD9081-B16B-43DB-8EDE-7A7BDC3DAB61}"/>
    <cellStyle name="Normal 2 3 2 4 3" xfId="8882" xr:uid="{F254A359-EA59-42C5-83EC-DD9353AD1863}"/>
    <cellStyle name="Normal 2 3 2 4 3 2" xfId="14240" xr:uid="{7BC1C8ED-6BE2-4F37-9631-FABFFCBA5F9D}"/>
    <cellStyle name="Normal 2 3 2 4 4" xfId="11518" xr:uid="{6CCAA380-C96F-4BDB-9018-1136BA4EC6EE}"/>
    <cellStyle name="Normal 2 3 2 5" xfId="6924" xr:uid="{F0818667-CEE7-42DC-B033-F398D16A176F}"/>
    <cellStyle name="Normal 2 3 2 5 2" xfId="9588" xr:uid="{AF922098-BC91-4D1F-B533-7E5E029C61DF}"/>
    <cellStyle name="Normal 2 3 2 5 2 2" xfId="14978" xr:uid="{3C44054C-45B8-4142-8CA4-716F1772476D}"/>
    <cellStyle name="Normal 2 3 2 5 3" xfId="12225" xr:uid="{98089969-826E-48F3-8FDD-7082346F71B3}"/>
    <cellStyle name="Normal 2 3 2 6" xfId="8258" xr:uid="{1143AF09-C1F6-4415-9142-0359ABEDF443}"/>
    <cellStyle name="Normal 2 3 2 6 2" xfId="13616" xr:uid="{1077D127-12E3-4720-BA75-6090A5702E49}"/>
    <cellStyle name="Normal 2 3 2 7" xfId="10894" xr:uid="{D47F441C-1543-4284-9260-5BEE9A1DCB78}"/>
    <cellStyle name="Normal 2 3 3" xfId="3760" xr:uid="{670E2381-7CA8-4B68-A37C-D9ABEA8C51EB}"/>
    <cellStyle name="Normal 2 3 3 2" xfId="4386" xr:uid="{2D6F2F2D-787A-465C-974A-CE9B549342F5}"/>
    <cellStyle name="Normal 2 3 3 2 2" xfId="7549" xr:uid="{A948F064-1D3F-497D-A2C9-7AACAEFE9175}"/>
    <cellStyle name="Normal 2 3 3 2 2 2" xfId="10215" xr:uid="{01D88135-83DA-4A48-A435-0120558A9949}"/>
    <cellStyle name="Normal 2 3 3 2 2 2 2" xfId="15605" xr:uid="{1D6F949F-5589-4E45-81B9-469C9B414D17}"/>
    <cellStyle name="Normal 2 3 3 2 2 3" xfId="12852" xr:uid="{9D3FE157-94D7-4D43-B1AA-9D1D5F66C430}"/>
    <cellStyle name="Normal 2 3 3 2 3" xfId="8885" xr:uid="{D12A1F7B-D7BF-478A-B9F7-1846E22D2091}"/>
    <cellStyle name="Normal 2 3 3 2 3 2" xfId="14243" xr:uid="{8742FDFB-D301-422B-8046-60D1B86468A4}"/>
    <cellStyle name="Normal 2 3 3 2 4" xfId="11521" xr:uid="{88C4D0CD-FA29-4250-A4FC-51943FEC0EC9}"/>
    <cellStyle name="Normal 2 3 3 3" xfId="6927" xr:uid="{D6763217-098D-400D-AE9C-0B314F5D8DF5}"/>
    <cellStyle name="Normal 2 3 3 3 2" xfId="9591" xr:uid="{1915C973-B1DF-4D02-94A4-5D056E9B820C}"/>
    <cellStyle name="Normal 2 3 3 3 2 2" xfId="14981" xr:uid="{304021BE-D005-4A2D-9134-30EE777423B5}"/>
    <cellStyle name="Normal 2 3 3 3 3" xfId="12228" xr:uid="{42DD25AA-17A4-43D2-A1A6-C3F2680638B0}"/>
    <cellStyle name="Normal 2 3 3 4" xfId="8261" xr:uid="{23CE98B0-C228-43D3-820E-1CB7208318F6}"/>
    <cellStyle name="Normal 2 3 3 4 2" xfId="13619" xr:uid="{D7EF2478-F748-4D5E-BE18-B2D4778F069D}"/>
    <cellStyle name="Normal 2 3 3 5" xfId="10897" xr:uid="{1942E5CE-38E0-491B-881F-B42B9491D97F}"/>
    <cellStyle name="Normal 2 3 4" xfId="3761" xr:uid="{FA95290A-66E0-4BC6-9073-0483A11AB377}"/>
    <cellStyle name="Normal 2 3 4 2" xfId="4387" xr:uid="{E9C26885-D892-4E57-A979-53204F202BC7}"/>
    <cellStyle name="Normal 2 3 4 2 2" xfId="7550" xr:uid="{9C89B28D-48A1-4586-A7FE-610DCBA0CDAA}"/>
    <cellStyle name="Normal 2 3 4 2 2 2" xfId="10216" xr:uid="{B281B956-6825-4825-A85D-D58BB7295590}"/>
    <cellStyle name="Normal 2 3 4 2 2 2 2" xfId="15606" xr:uid="{051EC6AA-6529-47B4-A65E-F77C28D86433}"/>
    <cellStyle name="Normal 2 3 4 2 2 3" xfId="12853" xr:uid="{1C4EC2BB-3C63-4D45-A0C6-353E9EAFB386}"/>
    <cellStyle name="Normal 2 3 4 2 3" xfId="8886" xr:uid="{A3724411-93F2-4CE0-82B5-EC5A579DD8DD}"/>
    <cellStyle name="Normal 2 3 4 2 3 2" xfId="14244" xr:uid="{C91118D2-A773-4B4E-A5BF-3FA8A7A460B7}"/>
    <cellStyle name="Normal 2 3 4 2 4" xfId="11522" xr:uid="{C2DE7763-7EA1-4670-BC27-90E1A78B1FBB}"/>
    <cellStyle name="Normal 2 3 4 3" xfId="6928" xr:uid="{73A7FAF4-7088-4B60-8C98-DB61BD1980AD}"/>
    <cellStyle name="Normal 2 3 4 3 2" xfId="9592" xr:uid="{A1698066-03C1-42EF-998D-EC032939E8D9}"/>
    <cellStyle name="Normal 2 3 4 3 2 2" xfId="14982" xr:uid="{64C06A69-1221-44CF-B7EF-2B64EC682F6F}"/>
    <cellStyle name="Normal 2 3 4 3 3" xfId="12229" xr:uid="{65235114-7152-4A47-9FD1-4AFA153F4CBD}"/>
    <cellStyle name="Normal 2 3 4 4" xfId="8262" xr:uid="{80FF7546-49D8-4BB8-A232-C4AC5481D8A5}"/>
    <cellStyle name="Normal 2 3 4 4 2" xfId="13620" xr:uid="{7042B61B-C67C-4713-9C94-1A2D5BD88248}"/>
    <cellStyle name="Normal 2 3 4 5" xfId="10898" xr:uid="{80E31372-802E-4A82-966B-31AC13BA3D46}"/>
    <cellStyle name="Normal 2 3 5" xfId="3762" xr:uid="{B8BBE377-E622-4ED9-B6BE-1DAFC1168CEB}"/>
    <cellStyle name="Normal 2 3 5 2" xfId="4388" xr:uid="{A0E0D56F-88C2-40F8-ADE1-013988DD4E0F}"/>
    <cellStyle name="Normal 2 3 5 2 2" xfId="7551" xr:uid="{E1C98554-CCC4-4CDB-8FB7-E02F5685BF32}"/>
    <cellStyle name="Normal 2 3 5 2 2 2" xfId="10217" xr:uid="{85ACC34B-25DE-49DE-8E72-59E0D46583DE}"/>
    <cellStyle name="Normal 2 3 5 2 2 2 2" xfId="15607" xr:uid="{2E2EA448-BB42-496D-BB90-218DFC0007DA}"/>
    <cellStyle name="Normal 2 3 5 2 2 3" xfId="12854" xr:uid="{268858B2-B2D2-413E-873C-43AAACB319BE}"/>
    <cellStyle name="Normal 2 3 5 2 3" xfId="8887" xr:uid="{A20615F0-1209-410A-A610-E0148071EEF0}"/>
    <cellStyle name="Normal 2 3 5 2 3 2" xfId="14245" xr:uid="{C0EB0879-322A-48B2-993E-B921D5CABF9A}"/>
    <cellStyle name="Normal 2 3 5 2 4" xfId="11523" xr:uid="{4601A1E4-126F-4A56-9793-5569C2973877}"/>
    <cellStyle name="Normal 2 3 5 3" xfId="6929" xr:uid="{0A5155D6-AD1F-46BD-AE39-2A8375CAC4E0}"/>
    <cellStyle name="Normal 2 3 5 3 2" xfId="9593" xr:uid="{108889C0-3E64-4949-9CA6-5D0755CEF02B}"/>
    <cellStyle name="Normal 2 3 5 3 2 2" xfId="14983" xr:uid="{D1F4B483-481D-464B-95B9-9A2AAAD4B89E}"/>
    <cellStyle name="Normal 2 3 5 3 3" xfId="12230" xr:uid="{1CC49857-1B4E-4935-82CC-D07E288885F6}"/>
    <cellStyle name="Normal 2 3 5 4" xfId="8263" xr:uid="{9F354009-A3A9-441B-B856-6CBDDA8A45B3}"/>
    <cellStyle name="Normal 2 3 5 4 2" xfId="13621" xr:uid="{B8FA59CA-21A1-4633-AC02-3B86DA5A1127}"/>
    <cellStyle name="Normal 2 3 5 5" xfId="10899" xr:uid="{0A361C1F-125A-49BC-9583-52A85F065AB9}"/>
    <cellStyle name="Normal 2 3 6" xfId="3763" xr:uid="{323DCADC-6D41-423C-80E7-E705CC1171D7}"/>
    <cellStyle name="Normal 2 3 6 2" xfId="4389" xr:uid="{8E5D7691-22EB-441A-8A99-42B14EA84397}"/>
    <cellStyle name="Normal 2 3 6 2 2" xfId="7552" xr:uid="{A90E85E7-5661-45E8-A761-ED9A14B2D4DD}"/>
    <cellStyle name="Normal 2 3 6 2 2 2" xfId="10218" xr:uid="{A93F6D9D-AD41-466C-88CC-F05ADB6B8F3C}"/>
    <cellStyle name="Normal 2 3 6 2 2 2 2" xfId="15608" xr:uid="{0F2A629F-FCC9-4EE1-ADD5-E15250B3C093}"/>
    <cellStyle name="Normal 2 3 6 2 2 3" xfId="12855" xr:uid="{224C8EDC-725D-48D8-9756-588D8C5387BB}"/>
    <cellStyle name="Normal 2 3 6 2 3" xfId="8888" xr:uid="{35203A41-9640-4CE9-90E1-4C6B3AB99B2B}"/>
    <cellStyle name="Normal 2 3 6 2 3 2" xfId="14246" xr:uid="{63E42742-C76C-4E57-A4E1-61DC18E32B57}"/>
    <cellStyle name="Normal 2 3 6 2 4" xfId="11524" xr:uid="{C069D509-49BC-43F2-BEF4-8CF8FFA053D9}"/>
    <cellStyle name="Normal 2 3 6 3" xfId="6930" xr:uid="{DE27A8F4-8B95-48D8-920A-1BB91BDD947E}"/>
    <cellStyle name="Normal 2 3 6 3 2" xfId="9594" xr:uid="{62DE659D-E91D-407C-855B-00E569F47027}"/>
    <cellStyle name="Normal 2 3 6 3 2 2" xfId="14984" xr:uid="{E1CD8360-85E6-4AE6-96D8-E7B2D6E79036}"/>
    <cellStyle name="Normal 2 3 6 3 3" xfId="12231" xr:uid="{07422DDD-2A6F-4C10-9D44-97262234FA18}"/>
    <cellStyle name="Normal 2 3 6 4" xfId="8264" xr:uid="{A02B61D2-ADBB-45FD-B230-CBEAC5182B73}"/>
    <cellStyle name="Normal 2 3 6 4 2" xfId="13622" xr:uid="{FC98F627-60A5-43F9-AC2C-0A8C5CDA8401}"/>
    <cellStyle name="Normal 2 3 6 5" xfId="10900" xr:uid="{8158EC5A-EB49-475B-99F7-D8D4EDE68C5D}"/>
    <cellStyle name="Normal 2 3 7" xfId="3756" xr:uid="{ED77FFDA-C914-43DF-A847-5C522B38921A}"/>
    <cellStyle name="Normal 2 3 7 2" xfId="4382" xr:uid="{F24FF0E1-923C-4A3A-8C80-36D5FB15E155}"/>
    <cellStyle name="Normal 2 3 7 2 2" xfId="7545" xr:uid="{DCE557C1-7BFB-4D2B-BAA9-CE8CCEBFC170}"/>
    <cellStyle name="Normal 2 3 7 2 2 2" xfId="10211" xr:uid="{E49C3C65-7571-44EE-BF25-E0D53D6FD6C5}"/>
    <cellStyle name="Normal 2 3 7 2 2 2 2" xfId="15601" xr:uid="{8ABBAA18-1060-453A-84D6-9F2EE9798AF5}"/>
    <cellStyle name="Normal 2 3 7 2 2 3" xfId="12848" xr:uid="{BE21113E-6456-4651-B6C6-2D0C90FB7800}"/>
    <cellStyle name="Normal 2 3 7 2 3" xfId="8881" xr:uid="{99542C1A-2C6B-4F96-A348-A115085DA050}"/>
    <cellStyle name="Normal 2 3 7 2 3 2" xfId="14239" xr:uid="{64DB7E57-B22A-44E1-8C0D-79699EB2B0CC}"/>
    <cellStyle name="Normal 2 3 7 2 4" xfId="11517" xr:uid="{E4EA8D9F-465D-4448-88A6-5E0CBA005037}"/>
    <cellStyle name="Normal 2 3 7 3" xfId="6923" xr:uid="{1F885A68-EBC0-4E12-8F86-D05DF36B7951}"/>
    <cellStyle name="Normal 2 3 7 3 2" xfId="9587" xr:uid="{3C74F80D-88E2-4BC5-9D89-F96DD7122C62}"/>
    <cellStyle name="Normal 2 3 7 3 2 2" xfId="14977" xr:uid="{CB50A0D1-F142-47C9-BD83-E7C41BC242D4}"/>
    <cellStyle name="Normal 2 3 7 3 3" xfId="12224" xr:uid="{723B8CF1-F2EE-4AE8-8F2E-2D834D05F63B}"/>
    <cellStyle name="Normal 2 3 7 4" xfId="8257" xr:uid="{965B5EDF-4AF4-47F0-8575-A4B577E154AC}"/>
    <cellStyle name="Normal 2 3 7 4 2" xfId="13615" xr:uid="{5ABCA3D0-B91F-4535-A7A0-F561C719B364}"/>
    <cellStyle name="Normal 2 3 7 5" xfId="10893" xr:uid="{ED109F29-CA14-4D9D-A290-8A6DBB74C04A}"/>
    <cellStyle name="Normal 2 3 8" xfId="3384" xr:uid="{38C18168-4B61-4D34-91DA-0335E2512673}"/>
    <cellStyle name="Normal 2 4" xfId="1023" xr:uid="{D1227E6A-8982-40EE-BBCA-3E13B94F3EF4}"/>
    <cellStyle name="Normal 2 4 2" xfId="2647" xr:uid="{6D97492B-3705-4B69-ABEA-77D2B1D08307}"/>
    <cellStyle name="Normal 2 4 2 2" xfId="3766" xr:uid="{CF6B8EDB-5C17-48B4-AAF3-C3555EE62403}"/>
    <cellStyle name="Normal 2 4 2 2 2" xfId="4392" xr:uid="{7F14EEF2-E203-46C6-B978-3334DC5BF9C8}"/>
    <cellStyle name="Normal 2 4 2 2 2 2" xfId="7555" xr:uid="{66B431B9-F71D-4929-880F-7AD42B168377}"/>
    <cellStyle name="Normal 2 4 2 2 2 2 2" xfId="10221" xr:uid="{A3F9E4E7-658E-45B5-B881-CE421F7A26D2}"/>
    <cellStyle name="Normal 2 4 2 2 2 2 2 2" xfId="15611" xr:uid="{6D662780-97FE-4F47-B5E6-C7B22DDBAC74}"/>
    <cellStyle name="Normal 2 4 2 2 2 2 3" xfId="12858" xr:uid="{8D4B907A-46B9-40CA-9B1C-A4B6AA93DB00}"/>
    <cellStyle name="Normal 2 4 2 2 2 3" xfId="8891" xr:uid="{F4B5F71B-84FC-47B8-93D3-6E4DF1DD0817}"/>
    <cellStyle name="Normal 2 4 2 2 2 3 2" xfId="14249" xr:uid="{35CF8274-5BAB-45D9-8ADB-070FABC38EF2}"/>
    <cellStyle name="Normal 2 4 2 2 2 4" xfId="11527" xr:uid="{53A1260B-8BAC-4C67-AFA6-FC9D636AC238}"/>
    <cellStyle name="Normal 2 4 2 2 3" xfId="6933" xr:uid="{F370B873-CC43-471D-A27A-C7C1CECC50BE}"/>
    <cellStyle name="Normal 2 4 2 2 3 2" xfId="9597" xr:uid="{CD3B23D0-2161-4801-B929-8E24521379E0}"/>
    <cellStyle name="Normal 2 4 2 2 3 2 2" xfId="14987" xr:uid="{9EC5246D-7A6A-4CBE-80BF-49E297E54D30}"/>
    <cellStyle name="Normal 2 4 2 2 3 3" xfId="12234" xr:uid="{AE0B28D4-501E-4984-A451-3D7E1A9DBC5B}"/>
    <cellStyle name="Normal 2 4 2 2 4" xfId="8267" xr:uid="{12487ECB-B2CB-4088-8F8D-D354B3FA0850}"/>
    <cellStyle name="Normal 2 4 2 2 4 2" xfId="13625" xr:uid="{0AB7E256-D58F-454C-9BF4-776A014AD5C1}"/>
    <cellStyle name="Normal 2 4 2 2 5" xfId="10903" xr:uid="{6DFDF534-4248-432D-B76C-F2A4A25544F5}"/>
    <cellStyle name="Normal 2 4 2 3" xfId="3767" xr:uid="{EFB18A57-E08D-4106-8995-706C558DD782}"/>
    <cellStyle name="Normal 2 4 2 3 2" xfId="4393" xr:uid="{FAE88CB5-8185-4A66-AF50-A764708B9BDD}"/>
    <cellStyle name="Normal 2 4 2 3 2 2" xfId="7556" xr:uid="{7B5366F4-B7A7-45E1-85C3-B6D6B806113D}"/>
    <cellStyle name="Normal 2 4 2 3 2 2 2" xfId="10222" xr:uid="{98B6A988-E361-4E27-81BB-8DE492BDF5BF}"/>
    <cellStyle name="Normal 2 4 2 3 2 2 2 2" xfId="15612" xr:uid="{6A12A187-13C3-4457-954E-CCC8F1B3E6D8}"/>
    <cellStyle name="Normal 2 4 2 3 2 2 3" xfId="12859" xr:uid="{422EC0FB-E571-4E3E-B73C-7C0866C22D23}"/>
    <cellStyle name="Normal 2 4 2 3 2 3" xfId="8892" xr:uid="{ABB4E2AA-583C-46F9-9551-AD560BD8F408}"/>
    <cellStyle name="Normal 2 4 2 3 2 3 2" xfId="14250" xr:uid="{8B46A14C-69A9-423F-96B7-05B06AC4682F}"/>
    <cellStyle name="Normal 2 4 2 3 2 4" xfId="11528" xr:uid="{DC8442D9-5D09-49EB-9730-F235DAD4CCF7}"/>
    <cellStyle name="Normal 2 4 2 3 3" xfId="6934" xr:uid="{7094E59C-A9A3-4919-B3B9-6E6B12741ABA}"/>
    <cellStyle name="Normal 2 4 2 3 3 2" xfId="9598" xr:uid="{35951F6E-0932-4CFD-ACB3-486418A84207}"/>
    <cellStyle name="Normal 2 4 2 3 3 2 2" xfId="14988" xr:uid="{C6C847A4-099F-404E-BF2C-A3DB94362285}"/>
    <cellStyle name="Normal 2 4 2 3 3 3" xfId="12235" xr:uid="{3CC2E6AC-4693-4801-B1B6-7E1AD0D9D9C7}"/>
    <cellStyle name="Normal 2 4 2 3 4" xfId="8268" xr:uid="{3AB98BDA-BA8C-4666-AD04-5468C73E2D1A}"/>
    <cellStyle name="Normal 2 4 2 3 4 2" xfId="13626" xr:uid="{2E8CA156-07CE-4B9C-91C7-59B3F2C75181}"/>
    <cellStyle name="Normal 2 4 2 3 5" xfId="10904" xr:uid="{9A8A464E-D616-473E-9329-2B7ED4BDC2BD}"/>
    <cellStyle name="Normal 2 4 2 4" xfId="4391" xr:uid="{2742FBB4-A83E-4F0B-A846-110AEF7D3024}"/>
    <cellStyle name="Normal 2 4 2 4 2" xfId="7554" xr:uid="{B4BD03F5-A21A-41D1-B531-62D7D80E2598}"/>
    <cellStyle name="Normal 2 4 2 4 2 2" xfId="10220" xr:uid="{13656560-C85E-4149-8149-A05E18B8BC9C}"/>
    <cellStyle name="Normal 2 4 2 4 2 2 2" xfId="15610" xr:uid="{3D47FE2B-5468-4DF3-99C6-6195F129D99B}"/>
    <cellStyle name="Normal 2 4 2 4 2 3" xfId="12857" xr:uid="{1D40D9EB-5DB7-4286-BD7C-3088375E57F9}"/>
    <cellStyle name="Normal 2 4 2 4 3" xfId="8890" xr:uid="{BB19BA6C-BADD-4401-99C3-753F57B3884D}"/>
    <cellStyle name="Normal 2 4 2 4 3 2" xfId="14248" xr:uid="{FCFAFE07-7F7F-4FA6-BBE3-AAC63338A147}"/>
    <cellStyle name="Normal 2 4 2 4 4" xfId="11526" xr:uid="{13F35A0B-5802-4789-8B8B-BCF7F65EBF75}"/>
    <cellStyle name="Normal 2 4 2 5" xfId="3765" xr:uid="{7CAF97F5-F89B-4856-8F01-F272D02EB8B8}"/>
    <cellStyle name="Normal 2 4 2 5 2" xfId="6932" xr:uid="{71A1618D-CFEF-4FAC-91D0-85C65F970F3B}"/>
    <cellStyle name="Normal 2 4 2 5 2 2" xfId="9596" xr:uid="{3F3D82FD-D87A-4805-9A69-78251544AF11}"/>
    <cellStyle name="Normal 2 4 2 5 2 2 2" xfId="14986" xr:uid="{9C285C04-5E32-449A-BB70-9613E872F7CF}"/>
    <cellStyle name="Normal 2 4 2 5 2 3" xfId="12233" xr:uid="{04453B36-9383-4258-BCE9-CE6D08096524}"/>
    <cellStyle name="Normal 2 4 2 5 3" xfId="8266" xr:uid="{DEAE8C23-CF0B-4404-AD94-E24F8F3CDA42}"/>
    <cellStyle name="Normal 2 4 2 5 3 2" xfId="13624" xr:uid="{313D67EE-8768-45E2-A2D3-4E7FB6275179}"/>
    <cellStyle name="Normal 2 4 2 5 4" xfId="10902" xr:uid="{94DD0993-2397-472F-93BF-AFA05738895A}"/>
    <cellStyle name="Normal 2 4 3" xfId="3768" xr:uid="{D786E363-FB87-4309-AC5B-CF8C138D0ED7}"/>
    <cellStyle name="Normal 2 4 3 2" xfId="4394" xr:uid="{A1F00451-F168-48A2-8F1D-B1F21BA01E70}"/>
    <cellStyle name="Normal 2 4 3 2 2" xfId="7557" xr:uid="{9DE74751-DFAE-4A25-9106-127310CFB36A}"/>
    <cellStyle name="Normal 2 4 3 2 2 2" xfId="10223" xr:uid="{1010EF7F-5E8B-4FBC-9006-DB24E26E6DF1}"/>
    <cellStyle name="Normal 2 4 3 2 2 2 2" xfId="15613" xr:uid="{76720DC3-A415-4DAD-8C40-225F408EA1A8}"/>
    <cellStyle name="Normal 2 4 3 2 2 3" xfId="12860" xr:uid="{B353AFD3-4B29-4A85-8FDD-D5AFA029D6A8}"/>
    <cellStyle name="Normal 2 4 3 2 3" xfId="8893" xr:uid="{D8CA9D9B-86C8-4955-B474-71453A9288B8}"/>
    <cellStyle name="Normal 2 4 3 2 3 2" xfId="14251" xr:uid="{4FA40862-C38F-401B-9A71-669337527942}"/>
    <cellStyle name="Normal 2 4 3 2 4" xfId="11529" xr:uid="{6CCE64AE-123B-4C70-918A-B13BE037A85B}"/>
    <cellStyle name="Normal 2 4 3 3" xfId="6935" xr:uid="{44BD4266-6E0E-476C-BCBE-B62ECC8A65DF}"/>
    <cellStyle name="Normal 2 4 3 3 2" xfId="9599" xr:uid="{D89F3E3C-66CD-452B-A12D-E8087F3B0694}"/>
    <cellStyle name="Normal 2 4 3 3 2 2" xfId="14989" xr:uid="{934EE120-DA49-4ABB-BEC8-E596F481A6BD}"/>
    <cellStyle name="Normal 2 4 3 3 3" xfId="12236" xr:uid="{E6370400-B705-4983-BEE8-397A09C141F1}"/>
    <cellStyle name="Normal 2 4 3 4" xfId="8269" xr:uid="{24D97CFF-644F-4B6E-B885-87A32D23D4C6}"/>
    <cellStyle name="Normal 2 4 3 4 2" xfId="13627" xr:uid="{3D4874A6-9EB6-414C-8597-B11689E2199B}"/>
    <cellStyle name="Normal 2 4 3 5" xfId="10905" xr:uid="{6B020306-F237-47DA-86A0-8F690223680E}"/>
    <cellStyle name="Normal 2 4 4" xfId="3769" xr:uid="{99C500E4-CF4A-42EA-B7BC-28419A6A97EA}"/>
    <cellStyle name="Normal 2 4 4 2" xfId="4395" xr:uid="{452FE648-BF25-482A-B741-CBE402AC54F3}"/>
    <cellStyle name="Normal 2 4 4 2 2" xfId="7558" xr:uid="{FA68E716-E4A4-4F6C-BC89-D47B774A5BE5}"/>
    <cellStyle name="Normal 2 4 4 2 2 2" xfId="10224" xr:uid="{2CFF7C89-93C4-438E-8917-26026DF7D907}"/>
    <cellStyle name="Normal 2 4 4 2 2 2 2" xfId="15614" xr:uid="{CEAFCC7B-7519-46DD-9F0F-51060F868321}"/>
    <cellStyle name="Normal 2 4 4 2 2 3" xfId="12861" xr:uid="{E8CDB2E3-AE78-43C8-9109-9C0110A47EFC}"/>
    <cellStyle name="Normal 2 4 4 2 3" xfId="8894" xr:uid="{8D5350BA-BBA4-4060-97BC-8AC473C3AEC1}"/>
    <cellStyle name="Normal 2 4 4 2 3 2" xfId="14252" xr:uid="{4D790012-5EDB-42D1-8A42-B5BBC86BD8F3}"/>
    <cellStyle name="Normal 2 4 4 2 4" xfId="11530" xr:uid="{553FBDD5-21AF-405B-BF71-660A78F433A7}"/>
    <cellStyle name="Normal 2 4 4 3" xfId="6936" xr:uid="{890E8D99-C3C8-4E03-A227-22390050BB40}"/>
    <cellStyle name="Normal 2 4 4 3 2" xfId="9600" xr:uid="{1E9C9423-864A-46FB-9319-912BB97E77CD}"/>
    <cellStyle name="Normal 2 4 4 3 2 2" xfId="14990" xr:uid="{F6210865-1EDB-4919-9ED7-1BDA47CEB787}"/>
    <cellStyle name="Normal 2 4 4 3 3" xfId="12237" xr:uid="{087A494F-3421-4CAE-9931-4A2017CB7B0E}"/>
    <cellStyle name="Normal 2 4 4 4" xfId="8270" xr:uid="{1E45902E-E61B-48A1-9A94-BD64A72625AD}"/>
    <cellStyle name="Normal 2 4 4 4 2" xfId="13628" xr:uid="{134309EE-B26B-4379-AB9B-7A4A096F0D40}"/>
    <cellStyle name="Normal 2 4 4 5" xfId="10906" xr:uid="{B2AA0426-C899-4DCA-A294-16215A802317}"/>
    <cellStyle name="Normal 2 4 5" xfId="3770" xr:uid="{7B8C6B8A-33C7-4340-B5C4-BFFB780C10E5}"/>
    <cellStyle name="Normal 2 4 5 2" xfId="4396" xr:uid="{E75D65A8-C04D-43F6-A063-11DF371DE55D}"/>
    <cellStyle name="Normal 2 4 5 2 2" xfId="7559" xr:uid="{CD3B64B5-1D81-4EBC-A7B4-C5BEA5485F05}"/>
    <cellStyle name="Normal 2 4 5 2 2 2" xfId="10225" xr:uid="{A680B96D-CE43-4D09-8508-949FECF18663}"/>
    <cellStyle name="Normal 2 4 5 2 2 2 2" xfId="15615" xr:uid="{A0033A09-A2C8-40DD-8761-795F57862587}"/>
    <cellStyle name="Normal 2 4 5 2 2 3" xfId="12862" xr:uid="{C368DCAE-F726-4CBA-B222-86A7A92580F9}"/>
    <cellStyle name="Normal 2 4 5 2 3" xfId="8895" xr:uid="{3496AEC4-EA5C-4003-9E97-F9FA9E40E3B6}"/>
    <cellStyle name="Normal 2 4 5 2 3 2" xfId="14253" xr:uid="{CA6C26C7-8D33-48D8-83B6-4AAE89B99453}"/>
    <cellStyle name="Normal 2 4 5 2 4" xfId="11531" xr:uid="{A738F570-60D8-4B94-9FFE-3E9F7084E7D7}"/>
    <cellStyle name="Normal 2 4 5 3" xfId="6937" xr:uid="{C7583A7B-7F54-4864-AA2E-F0C25937EEC1}"/>
    <cellStyle name="Normal 2 4 5 3 2" xfId="9601" xr:uid="{0713E7EB-9C8A-43E4-A702-1C090F920D4F}"/>
    <cellStyle name="Normal 2 4 5 3 2 2" xfId="14991" xr:uid="{6DE76C0E-2FDF-4680-9723-05AE98C3E7B6}"/>
    <cellStyle name="Normal 2 4 5 3 3" xfId="12238" xr:uid="{5DEEF1CF-8F93-4672-87A4-2ACA0E568516}"/>
    <cellStyle name="Normal 2 4 5 4" xfId="8271" xr:uid="{1EA17301-D939-4427-9FAC-0707A85635E7}"/>
    <cellStyle name="Normal 2 4 5 4 2" xfId="13629" xr:uid="{B56224C3-F886-4D6E-966E-9E6EC3B7D6B0}"/>
    <cellStyle name="Normal 2 4 5 5" xfId="10907" xr:uid="{4DB87ABA-DE0D-4E22-A8F5-E693B5AD6500}"/>
    <cellStyle name="Normal 2 4 6" xfId="3771" xr:uid="{36FD4B05-24E1-453A-BABE-424844DD5B34}"/>
    <cellStyle name="Normal 2 4 6 2" xfId="4397" xr:uid="{DED01420-891C-405B-8D5F-10015025CE1E}"/>
    <cellStyle name="Normal 2 4 6 2 2" xfId="7560" xr:uid="{E1B33EF8-7D65-41C5-B43B-72DA5A4D59C4}"/>
    <cellStyle name="Normal 2 4 6 2 2 2" xfId="10226" xr:uid="{8D2D3C23-9335-49BB-B560-E0D3514EA1CC}"/>
    <cellStyle name="Normal 2 4 6 2 2 2 2" xfId="15616" xr:uid="{343BA19A-8440-41D1-A4E1-A663A195295B}"/>
    <cellStyle name="Normal 2 4 6 2 2 3" xfId="12863" xr:uid="{A7064A47-69C3-46E8-B5B9-3C81C6381949}"/>
    <cellStyle name="Normal 2 4 6 2 3" xfId="8896" xr:uid="{BE9995BA-F53A-4155-A46A-557A1458DD3B}"/>
    <cellStyle name="Normal 2 4 6 2 3 2" xfId="14254" xr:uid="{088E0E79-DC07-40DC-BFA3-448CEB5031EB}"/>
    <cellStyle name="Normal 2 4 6 2 4" xfId="11532" xr:uid="{24C724CD-9C24-4A7D-911D-9F8ED92FBA71}"/>
    <cellStyle name="Normal 2 4 6 3" xfId="6938" xr:uid="{E4AA5C13-906A-41A7-A30B-A91BFD8E97DF}"/>
    <cellStyle name="Normal 2 4 6 3 2" xfId="9602" xr:uid="{F1340537-EA1B-48AA-B5AD-0039107C0DA2}"/>
    <cellStyle name="Normal 2 4 6 3 2 2" xfId="14992" xr:uid="{1DD682AB-9F97-4468-89BF-EA342CC62210}"/>
    <cellStyle name="Normal 2 4 6 3 3" xfId="12239" xr:uid="{1B6A9D5B-05A2-40CF-87C0-CB868E340D74}"/>
    <cellStyle name="Normal 2 4 6 4" xfId="8272" xr:uid="{8DFC50AD-563B-44B3-AA6F-063A086143D9}"/>
    <cellStyle name="Normal 2 4 6 4 2" xfId="13630" xr:uid="{CFA591D4-7958-4D68-BD60-F1B561838EB4}"/>
    <cellStyle name="Normal 2 4 6 5" xfId="10908" xr:uid="{BF288800-4AE1-4709-B982-ECEB3736A7FE}"/>
    <cellStyle name="Normal 2 4 7" xfId="3764" xr:uid="{6C92D743-C0ED-4D2B-8859-E69D9BB47E04}"/>
    <cellStyle name="Normal 2 4 7 2" xfId="4390" xr:uid="{A66C6DF4-F805-4A35-9B5A-74AFE79A419A}"/>
    <cellStyle name="Normal 2 4 7 2 2" xfId="7553" xr:uid="{87B913CA-EA64-48E5-BC13-EAC299C7482C}"/>
    <cellStyle name="Normal 2 4 7 2 2 2" xfId="10219" xr:uid="{ED118DD6-CA38-4385-A3C4-7FA25E43497F}"/>
    <cellStyle name="Normal 2 4 7 2 2 2 2" xfId="15609" xr:uid="{B4C61535-F19C-4C9A-A887-CAD0215FFA8B}"/>
    <cellStyle name="Normal 2 4 7 2 2 3" xfId="12856" xr:uid="{8FE8C68B-6193-465E-8437-B080BFDC32EF}"/>
    <cellStyle name="Normal 2 4 7 2 3" xfId="8889" xr:uid="{FCD29BC7-F172-4DA5-9E5A-F8372CFD42EB}"/>
    <cellStyle name="Normal 2 4 7 2 3 2" xfId="14247" xr:uid="{D07CD37E-D191-4315-B682-32446FA6A414}"/>
    <cellStyle name="Normal 2 4 7 2 4" xfId="11525" xr:uid="{3E0F5DF8-0B40-4E9C-8F88-AF35FCCF3A89}"/>
    <cellStyle name="Normal 2 4 7 3" xfId="6931" xr:uid="{65F78992-AC80-4A08-9BE9-4058367E4F1A}"/>
    <cellStyle name="Normal 2 4 7 3 2" xfId="9595" xr:uid="{293BB99E-85C2-4D31-9177-4935757D98F2}"/>
    <cellStyle name="Normal 2 4 7 3 2 2" xfId="14985" xr:uid="{3C66752E-06F6-4BAD-927B-CEB2F229ED9A}"/>
    <cellStyle name="Normal 2 4 7 3 3" xfId="12232" xr:uid="{E7C460AC-EDE5-4E79-9E7F-CF759DF962BE}"/>
    <cellStyle name="Normal 2 4 7 4" xfId="8265" xr:uid="{3D81A4A5-D6CE-40E9-A995-E00791CED436}"/>
    <cellStyle name="Normal 2 4 7 4 2" xfId="13623" xr:uid="{511AD51F-74A1-45B5-82D2-DBC7A5A2375F}"/>
    <cellStyle name="Normal 2 4 7 5" xfId="10901" xr:uid="{2D98E1A5-16D9-43AB-A405-3531952D115F}"/>
    <cellStyle name="Normal 2 4 8" xfId="3385" xr:uid="{1B541719-2DE9-4330-B4A6-EE445F36C7E8}"/>
    <cellStyle name="Normal 2 5" xfId="2645" xr:uid="{D87E2061-D1F4-4A56-B12A-507F7C271FB3}"/>
    <cellStyle name="Normal 2 5 2" xfId="3773" xr:uid="{21529BF2-D586-41DB-82C8-9437022358E8}"/>
    <cellStyle name="Normal 2 5 2 2" xfId="3774" xr:uid="{E00B2289-C12E-434A-8E38-991A12BCEDD3}"/>
    <cellStyle name="Normal 2 5 2 2 2" xfId="4400" xr:uid="{1C4408DF-01E0-4839-86BC-41364BB20B50}"/>
    <cellStyle name="Normal 2 5 2 2 2 2" xfId="7563" xr:uid="{F5B8B1D6-87F5-448E-A7A9-A35F138EEF65}"/>
    <cellStyle name="Normal 2 5 2 2 2 2 2" xfId="10229" xr:uid="{124D40FA-0EAB-439B-8AEA-CF02A4F36D19}"/>
    <cellStyle name="Normal 2 5 2 2 2 2 2 2" xfId="15619" xr:uid="{6E1FDCA0-6924-4D25-B955-7A330135CB67}"/>
    <cellStyle name="Normal 2 5 2 2 2 2 3" xfId="12866" xr:uid="{919865C8-6774-4ED9-AA36-89D3BC74D6F0}"/>
    <cellStyle name="Normal 2 5 2 2 2 3" xfId="8899" xr:uid="{05E69016-9A26-4137-AC6E-3AB30D8BFA2A}"/>
    <cellStyle name="Normal 2 5 2 2 2 3 2" xfId="14257" xr:uid="{1DA2C7BD-9044-4470-B047-3560AC7243AF}"/>
    <cellStyle name="Normal 2 5 2 2 2 4" xfId="11535" xr:uid="{DA033829-1180-4C5E-9A02-B6C090D9C008}"/>
    <cellStyle name="Normal 2 5 2 2 3" xfId="6941" xr:uid="{DD0CD028-D0C0-417B-98E3-7355D7AEBC54}"/>
    <cellStyle name="Normal 2 5 2 2 3 2" xfId="9605" xr:uid="{011B9697-F26E-400B-9405-6B2D3E650FE4}"/>
    <cellStyle name="Normal 2 5 2 2 3 2 2" xfId="14995" xr:uid="{8880B61E-EAC9-40D0-8042-7341B4BC43D5}"/>
    <cellStyle name="Normal 2 5 2 2 3 3" xfId="12242" xr:uid="{447173C5-2894-47A1-981C-D22108BB8189}"/>
    <cellStyle name="Normal 2 5 2 2 4" xfId="8275" xr:uid="{CB9BBA35-6E96-4DCD-B0A1-A4ECCBB418F7}"/>
    <cellStyle name="Normal 2 5 2 2 4 2" xfId="13633" xr:uid="{2A68DFFB-AD0E-4847-8C22-DA50B0465C11}"/>
    <cellStyle name="Normal 2 5 2 2 5" xfId="10911" xr:uid="{725CA190-9187-49CA-A912-B748484E6BDC}"/>
    <cellStyle name="Normal 2 5 2 3" xfId="3775" xr:uid="{3ED40D7B-8136-4663-837F-5459CB19D9BE}"/>
    <cellStyle name="Normal 2 5 2 3 2" xfId="4401" xr:uid="{8266E388-7847-48CD-92ED-D0BE287A758D}"/>
    <cellStyle name="Normal 2 5 2 3 2 2" xfId="7564" xr:uid="{983AD642-D852-4101-B551-FCA87717C113}"/>
    <cellStyle name="Normal 2 5 2 3 2 2 2" xfId="10230" xr:uid="{BFBFFDB3-D798-4DAD-93F9-33A2D4ECE74F}"/>
    <cellStyle name="Normal 2 5 2 3 2 2 2 2" xfId="15620" xr:uid="{76E00B4B-FFEB-44B1-9FFA-70B92A1A7397}"/>
    <cellStyle name="Normal 2 5 2 3 2 2 3" xfId="12867" xr:uid="{3D444A9E-F8C4-46B0-B1F9-5A7B74E7765A}"/>
    <cellStyle name="Normal 2 5 2 3 2 3" xfId="8900" xr:uid="{F54F7616-D9A8-47D4-82BC-8BB2AC470A17}"/>
    <cellStyle name="Normal 2 5 2 3 2 3 2" xfId="14258" xr:uid="{48EDA06E-2CE5-4416-BD0F-6F3EDA8FF805}"/>
    <cellStyle name="Normal 2 5 2 3 2 4" xfId="11536" xr:uid="{1BFF7F99-F4E1-4703-B551-10CCACE2083E}"/>
    <cellStyle name="Normal 2 5 2 3 3" xfId="6942" xr:uid="{AF84103B-A6F7-42E5-89EA-8451917659D7}"/>
    <cellStyle name="Normal 2 5 2 3 3 2" xfId="9606" xr:uid="{A03793F3-907D-4DCC-9FBD-E3ED91CD3B37}"/>
    <cellStyle name="Normal 2 5 2 3 3 2 2" xfId="14996" xr:uid="{5B00C552-CDCB-46D4-9C08-96192D0EBD42}"/>
    <cellStyle name="Normal 2 5 2 3 3 3" xfId="12243" xr:uid="{8C5C7F31-BD47-4D9E-A8B3-E278C86779F5}"/>
    <cellStyle name="Normal 2 5 2 3 4" xfId="8276" xr:uid="{727EA84A-3EDB-4991-8209-445B955037BD}"/>
    <cellStyle name="Normal 2 5 2 3 4 2" xfId="13634" xr:uid="{8303F832-C722-49D9-A0C2-4574C1D6AB78}"/>
    <cellStyle name="Normal 2 5 2 3 5" xfId="10912" xr:uid="{755E70F9-0FE4-4065-B1D2-24F736A3CFC2}"/>
    <cellStyle name="Normal 2 5 2 4" xfId="4399" xr:uid="{238EFA2F-5EEA-42AD-961E-4F60C2EE97D3}"/>
    <cellStyle name="Normal 2 5 2 4 2" xfId="7562" xr:uid="{51772423-E2B2-4D17-ABCA-B8EFBDC95678}"/>
    <cellStyle name="Normal 2 5 2 4 2 2" xfId="10228" xr:uid="{557A0DFC-2C9A-49BB-8FF3-029E05C4225F}"/>
    <cellStyle name="Normal 2 5 2 4 2 2 2" xfId="15618" xr:uid="{5FC4AF56-43F4-4085-BCE0-EC89B33B35C9}"/>
    <cellStyle name="Normal 2 5 2 4 2 3" xfId="12865" xr:uid="{70F7FB87-60C1-43F3-B3EB-B0E1C3593CF9}"/>
    <cellStyle name="Normal 2 5 2 4 3" xfId="8898" xr:uid="{0E45DDC7-1267-45DA-BD0B-2332512132BA}"/>
    <cellStyle name="Normal 2 5 2 4 3 2" xfId="14256" xr:uid="{EF089936-0055-42FE-B72C-4A197FE5E8F9}"/>
    <cellStyle name="Normal 2 5 2 4 4" xfId="11534" xr:uid="{697A3C5E-DB0F-44D7-B314-30BC361A61C8}"/>
    <cellStyle name="Normal 2 5 2 5" xfId="6940" xr:uid="{870808B1-A0C9-4BA2-A3AD-DD3D7B328E71}"/>
    <cellStyle name="Normal 2 5 2 5 2" xfId="9604" xr:uid="{79CA1BF4-14E4-4C2A-9634-559162CA058B}"/>
    <cellStyle name="Normal 2 5 2 5 2 2" xfId="14994" xr:uid="{67A6250D-E3C2-4866-BE13-B7014DF06043}"/>
    <cellStyle name="Normal 2 5 2 5 3" xfId="12241" xr:uid="{6DA5EC95-8A68-4EDF-891B-02ECF9679028}"/>
    <cellStyle name="Normal 2 5 2 6" xfId="8274" xr:uid="{72926712-E76A-41F3-A561-C0003C957311}"/>
    <cellStyle name="Normal 2 5 2 6 2" xfId="13632" xr:uid="{AD9AA8B0-5F13-4E5B-8DFD-6688A0414BAB}"/>
    <cellStyle name="Normal 2 5 2 7" xfId="10910" xr:uid="{01524977-8C1D-46F8-9F21-FAC4160CE71B}"/>
    <cellStyle name="Normal 2 5 3" xfId="3776" xr:uid="{55C0092A-38FE-4E75-B846-A25B68D3B15E}"/>
    <cellStyle name="Normal 2 5 3 2" xfId="4402" xr:uid="{56E7BC0A-3733-4D79-A11D-F8104C98FFE8}"/>
    <cellStyle name="Normal 2 5 3 2 2" xfId="7565" xr:uid="{945A409C-DC30-492B-BEA0-E56E44494305}"/>
    <cellStyle name="Normal 2 5 3 2 2 2" xfId="10231" xr:uid="{F8C6541C-37D2-4807-9D42-018173D47893}"/>
    <cellStyle name="Normal 2 5 3 2 2 2 2" xfId="15621" xr:uid="{6926A858-41C7-44DD-B985-DCA71D476491}"/>
    <cellStyle name="Normal 2 5 3 2 2 3" xfId="12868" xr:uid="{BE98CD0A-D2C0-4197-AE01-0219A48C7AE3}"/>
    <cellStyle name="Normal 2 5 3 2 3" xfId="8901" xr:uid="{99D7F2E3-2FA6-4EB6-ABB8-63B9A21694BA}"/>
    <cellStyle name="Normal 2 5 3 2 3 2" xfId="14259" xr:uid="{CEAED65C-F72F-4263-B978-B91C1F2CDEBD}"/>
    <cellStyle name="Normal 2 5 3 2 4" xfId="11537" xr:uid="{09C90AF6-9EC7-41A9-BC00-EC8B7AB1B230}"/>
    <cellStyle name="Normal 2 5 3 3" xfId="6943" xr:uid="{F23C7275-417F-4040-B3FC-696158118B65}"/>
    <cellStyle name="Normal 2 5 3 3 2" xfId="9607" xr:uid="{C9368577-F7EA-4ACC-9829-342F33F5CAFC}"/>
    <cellStyle name="Normal 2 5 3 3 2 2" xfId="14997" xr:uid="{A1568FCD-0347-4949-A7F2-A4A1641E52D9}"/>
    <cellStyle name="Normal 2 5 3 3 3" xfId="12244" xr:uid="{A479998A-C002-4B34-8399-447A3DF426EA}"/>
    <cellStyle name="Normal 2 5 3 4" xfId="8277" xr:uid="{C4627CAB-1CDF-4B42-84EA-E5CCA4CC6455}"/>
    <cellStyle name="Normal 2 5 3 4 2" xfId="13635" xr:uid="{5006DB28-3CC2-4A11-8466-397BF37C12FB}"/>
    <cellStyle name="Normal 2 5 3 5" xfId="10913" xr:uid="{D782C7EB-0C2F-4488-8530-4A33CC409457}"/>
    <cellStyle name="Normal 2 5 4" xfId="3777" xr:uid="{9A5F58E8-8416-4656-B108-58858B6DA184}"/>
    <cellStyle name="Normal 2 5 4 2" xfId="4403" xr:uid="{6EE64806-8AC8-4E5B-90D1-04821EC6D43D}"/>
    <cellStyle name="Normal 2 5 4 2 2" xfId="7566" xr:uid="{CC41C98B-41CD-477F-9F18-41897AD30316}"/>
    <cellStyle name="Normal 2 5 4 2 2 2" xfId="10232" xr:uid="{2C00539A-D114-4411-9352-2A9149399E75}"/>
    <cellStyle name="Normal 2 5 4 2 2 2 2" xfId="15622" xr:uid="{1F10B4FE-B084-4669-94E6-2B499A2E9937}"/>
    <cellStyle name="Normal 2 5 4 2 2 3" xfId="12869" xr:uid="{0D953E91-9886-420F-84A8-C05D04C91758}"/>
    <cellStyle name="Normal 2 5 4 2 3" xfId="8902" xr:uid="{D71F7AD7-1063-4C2E-991C-70A56C6D4139}"/>
    <cellStyle name="Normal 2 5 4 2 3 2" xfId="14260" xr:uid="{6B04A718-61A6-4B87-A8CC-516A9C5DDF0E}"/>
    <cellStyle name="Normal 2 5 4 2 4" xfId="11538" xr:uid="{3D25251E-53AB-4788-BA05-419FC475A9CC}"/>
    <cellStyle name="Normal 2 5 4 3" xfId="6944" xr:uid="{8535F095-62C7-466F-AD3F-A6A320A49839}"/>
    <cellStyle name="Normal 2 5 4 3 2" xfId="9608" xr:uid="{A7B41112-6F0B-4E6B-8616-3A40590EC3F0}"/>
    <cellStyle name="Normal 2 5 4 3 2 2" xfId="14998" xr:uid="{2997C47C-1A1B-499A-80C2-D9681C694C77}"/>
    <cellStyle name="Normal 2 5 4 3 3" xfId="12245" xr:uid="{12B411CA-FF29-4AB9-BCCD-610E525AE217}"/>
    <cellStyle name="Normal 2 5 4 4" xfId="8278" xr:uid="{C47676DF-7F86-4BC0-8573-F950159C5675}"/>
    <cellStyle name="Normal 2 5 4 4 2" xfId="13636" xr:uid="{3103DCB8-BFA9-4DE4-8A8A-8EC6C8832468}"/>
    <cellStyle name="Normal 2 5 4 5" xfId="10914" xr:uid="{3A4913E0-E735-4E93-AF88-139C678382D6}"/>
    <cellStyle name="Normal 2 5 5" xfId="3778" xr:uid="{455A39CE-AE65-4F99-B050-4D202F61E341}"/>
    <cellStyle name="Normal 2 5 5 2" xfId="4404" xr:uid="{80597A58-92FF-48E1-8DA7-5E45FDEEEA95}"/>
    <cellStyle name="Normal 2 5 5 2 2" xfId="7567" xr:uid="{9DF71398-4DF1-434A-B62B-B7D08859057C}"/>
    <cellStyle name="Normal 2 5 5 2 2 2" xfId="10233" xr:uid="{961C5859-B983-4A87-86B9-63798DA8C6A1}"/>
    <cellStyle name="Normal 2 5 5 2 2 2 2" xfId="15623" xr:uid="{ED5EF8F9-2347-41F2-ABE5-B1316D10AFA6}"/>
    <cellStyle name="Normal 2 5 5 2 2 3" xfId="12870" xr:uid="{7053DC15-B09A-4563-A843-7F00190AE7F7}"/>
    <cellStyle name="Normal 2 5 5 2 3" xfId="8903" xr:uid="{EE2D61AB-FFB8-4851-A01A-A83496A1E389}"/>
    <cellStyle name="Normal 2 5 5 2 3 2" xfId="14261" xr:uid="{96DA7C38-1D56-4D82-8DC6-B4D5AA24FEF2}"/>
    <cellStyle name="Normal 2 5 5 2 4" xfId="11539" xr:uid="{1672FFD5-CF14-4D5C-B018-7594A25E13D2}"/>
    <cellStyle name="Normal 2 5 5 3" xfId="6945" xr:uid="{2E986AEA-20CF-4FBD-9E5B-2622FE24CCFA}"/>
    <cellStyle name="Normal 2 5 5 3 2" xfId="9609" xr:uid="{6CBB20CF-2300-4CAF-95C9-B5B09BC51CF2}"/>
    <cellStyle name="Normal 2 5 5 3 2 2" xfId="14999" xr:uid="{F792C720-A004-428F-82C4-73B3A2914036}"/>
    <cellStyle name="Normal 2 5 5 3 3" xfId="12246" xr:uid="{A2844AE3-8C3E-428B-A37C-C576032E3519}"/>
    <cellStyle name="Normal 2 5 5 4" xfId="8279" xr:uid="{05499ACA-86FF-4261-A92F-8A42D1666C2C}"/>
    <cellStyle name="Normal 2 5 5 4 2" xfId="13637" xr:uid="{6022D1A5-2138-4931-8660-821074D38659}"/>
    <cellStyle name="Normal 2 5 5 5" xfId="10915" xr:uid="{2AEB8AB0-04A2-4760-B1B9-6C867B3442A5}"/>
    <cellStyle name="Normal 2 5 6" xfId="3772" xr:uid="{07157A70-C5B2-4611-9FF9-422E4C9523E8}"/>
    <cellStyle name="Normal 2 5 6 2" xfId="4398" xr:uid="{3A1746B7-4756-4EDF-85EF-15F8B4BBD331}"/>
    <cellStyle name="Normal 2 5 6 2 2" xfId="7561" xr:uid="{4D6650B7-B60E-4A8E-8F3E-C6482C62F5EE}"/>
    <cellStyle name="Normal 2 5 6 2 2 2" xfId="10227" xr:uid="{25F59325-FE8D-436B-B80D-86BAFA4231D5}"/>
    <cellStyle name="Normal 2 5 6 2 2 2 2" xfId="15617" xr:uid="{307F7991-01AF-4F17-BC09-08D914A428E8}"/>
    <cellStyle name="Normal 2 5 6 2 2 3" xfId="12864" xr:uid="{33494E14-6A43-4303-9BEB-98E80702E157}"/>
    <cellStyle name="Normal 2 5 6 2 3" xfId="8897" xr:uid="{98237876-D514-41C3-B229-F42A5DA4C46E}"/>
    <cellStyle name="Normal 2 5 6 2 3 2" xfId="14255" xr:uid="{21C92B0A-3B7C-4F2A-80E9-F5426422E8F8}"/>
    <cellStyle name="Normal 2 5 6 2 4" xfId="11533" xr:uid="{AD1A1787-37B2-42DA-859D-738F2017D145}"/>
    <cellStyle name="Normal 2 5 6 3" xfId="6939" xr:uid="{68CB9355-C17F-461E-91EA-48D7B53965E0}"/>
    <cellStyle name="Normal 2 5 6 3 2" xfId="9603" xr:uid="{A4D9B218-18C3-4486-B78B-8A888E3C5781}"/>
    <cellStyle name="Normal 2 5 6 3 2 2" xfId="14993" xr:uid="{D8DE014D-87BF-4D4C-B3D8-639C55BF12B5}"/>
    <cellStyle name="Normal 2 5 6 3 3" xfId="12240" xr:uid="{185A6F6D-4D6B-4374-B74A-C6AD9D49AE65}"/>
    <cellStyle name="Normal 2 5 6 4" xfId="8273" xr:uid="{9A641FDA-7958-41D5-AD75-5FB34A19C025}"/>
    <cellStyle name="Normal 2 5 6 4 2" xfId="13631" xr:uid="{09B6386F-DDF7-43F2-8968-2EB4B2C08E76}"/>
    <cellStyle name="Normal 2 5 6 5" xfId="10909" xr:uid="{A43B3047-0C1A-47CB-85A0-B077B88547C2}"/>
    <cellStyle name="Normal 2 5 7" xfId="3386" xr:uid="{5D08C33E-B0E8-4B7B-A8A0-6AC27C05E3B8}"/>
    <cellStyle name="Normal 2 6" xfId="3395" xr:uid="{32283E60-B329-4F52-8579-D8C7B7CE3706}"/>
    <cellStyle name="Normal 2 6 2" xfId="3780" xr:uid="{2FB521EB-5C46-47E5-B73E-43B2794BF72F}"/>
    <cellStyle name="Normal 2 6 2 2" xfId="3781" xr:uid="{1458592B-A9A1-4611-A1F7-85025F29CF1C}"/>
    <cellStyle name="Normal 2 6 2 2 2" xfId="4407" xr:uid="{153CF18E-71CD-4F81-B0A7-4877C9A7D0B6}"/>
    <cellStyle name="Normal 2 6 2 2 2 2" xfId="7570" xr:uid="{0EC6BD67-1EB5-4C57-A09D-5F6B4DD108F6}"/>
    <cellStyle name="Normal 2 6 2 2 2 2 2" xfId="10236" xr:uid="{1752A2AB-A423-4455-8E5F-05334F923DB3}"/>
    <cellStyle name="Normal 2 6 2 2 2 2 2 2" xfId="15626" xr:uid="{81146E58-6D03-4713-9707-C3C20529CD23}"/>
    <cellStyle name="Normal 2 6 2 2 2 2 3" xfId="12873" xr:uid="{BE58394F-C9DB-4747-9027-40C643EE1CF9}"/>
    <cellStyle name="Normal 2 6 2 2 2 3" xfId="8906" xr:uid="{ADB6E99B-D1CC-4BAB-9B2D-B38845D4D991}"/>
    <cellStyle name="Normal 2 6 2 2 2 3 2" xfId="14264" xr:uid="{DC4D48E4-DC25-4C53-B18D-12326021A29D}"/>
    <cellStyle name="Normal 2 6 2 2 2 4" xfId="11542" xr:uid="{DB6E2A8D-9D33-4237-B0E3-4293B70A4949}"/>
    <cellStyle name="Normal 2 6 2 2 3" xfId="6948" xr:uid="{2EC7809A-74E6-4584-9C7D-21A9AEA4C1B6}"/>
    <cellStyle name="Normal 2 6 2 2 3 2" xfId="9612" xr:uid="{6E8276DE-A20F-479D-B22C-3F746FD313AF}"/>
    <cellStyle name="Normal 2 6 2 2 3 2 2" xfId="15002" xr:uid="{B2570D82-8FB2-4054-9B9C-38904DAF2AEF}"/>
    <cellStyle name="Normal 2 6 2 2 3 3" xfId="12249" xr:uid="{34B0E67D-26FC-469D-B855-E5870D691B08}"/>
    <cellStyle name="Normal 2 6 2 2 4" xfId="8282" xr:uid="{60F8015F-AE1A-4BEB-992D-D19AF9E0156A}"/>
    <cellStyle name="Normal 2 6 2 2 4 2" xfId="13640" xr:uid="{67D5F488-2699-4B77-8FEE-EBCAE5415BC8}"/>
    <cellStyle name="Normal 2 6 2 2 5" xfId="10918" xr:uid="{0FE9D7FE-891C-4336-8774-C13E8ADB0051}"/>
    <cellStyle name="Normal 2 6 2 3" xfId="3782" xr:uid="{9B835D5B-1CEC-480D-8318-D0F9D95D0919}"/>
    <cellStyle name="Normal 2 6 2 3 2" xfId="4408" xr:uid="{B9CE9B62-B848-4584-A9DF-BB6176CBDD04}"/>
    <cellStyle name="Normal 2 6 2 3 2 2" xfId="7571" xr:uid="{EE7C66B0-084D-4DA8-BF07-9E46FE1CBA08}"/>
    <cellStyle name="Normal 2 6 2 3 2 2 2" xfId="10237" xr:uid="{AADDD95A-8C1D-4B87-A603-6D6C5E69998D}"/>
    <cellStyle name="Normal 2 6 2 3 2 2 2 2" xfId="15627" xr:uid="{2693C196-1CF9-4019-85DC-1193917A2401}"/>
    <cellStyle name="Normal 2 6 2 3 2 2 3" xfId="12874" xr:uid="{97C22813-10CF-40C5-B9E6-7DCD67F8044C}"/>
    <cellStyle name="Normal 2 6 2 3 2 3" xfId="8907" xr:uid="{41675D05-EC63-43BF-AC0E-0FF5AAFDA381}"/>
    <cellStyle name="Normal 2 6 2 3 2 3 2" xfId="14265" xr:uid="{9DFED3FF-EF39-4136-860D-D465C8D07A45}"/>
    <cellStyle name="Normal 2 6 2 3 2 4" xfId="11543" xr:uid="{25C85E4B-4733-4039-A462-DF5A22D3A079}"/>
    <cellStyle name="Normal 2 6 2 3 3" xfId="6949" xr:uid="{0E37B6F5-D6FB-454A-A69D-5DBD0D78EFD1}"/>
    <cellStyle name="Normal 2 6 2 3 3 2" xfId="9613" xr:uid="{4EC9AA3C-3CB5-41C1-948B-110821515720}"/>
    <cellStyle name="Normal 2 6 2 3 3 2 2" xfId="15003" xr:uid="{437AB95B-3A22-4105-9E82-53435E5E4CAB}"/>
    <cellStyle name="Normal 2 6 2 3 3 3" xfId="12250" xr:uid="{803AA688-4699-4F72-8B9C-C15EF8DE6B2F}"/>
    <cellStyle name="Normal 2 6 2 3 4" xfId="8283" xr:uid="{CC098A56-9EC5-4D85-A3C8-052691E854B5}"/>
    <cellStyle name="Normal 2 6 2 3 4 2" xfId="13641" xr:uid="{CE176A91-82C9-45CD-A39D-26DA3002E6EF}"/>
    <cellStyle name="Normal 2 6 2 3 5" xfId="10919" xr:uid="{2B5AE409-532D-42C4-B6BA-35BB0E20A5C8}"/>
    <cellStyle name="Normal 2 6 2 4" xfId="4406" xr:uid="{B3B4671C-B1C8-4498-99FA-9F4974AD67F9}"/>
    <cellStyle name="Normal 2 6 2 4 2" xfId="7569" xr:uid="{F1E5E979-E4A8-48FB-9352-D7A9E9D9594C}"/>
    <cellStyle name="Normal 2 6 2 4 2 2" xfId="10235" xr:uid="{4BF2DAC0-93A4-41DE-AEC4-ADA8FA99E265}"/>
    <cellStyle name="Normal 2 6 2 4 2 2 2" xfId="15625" xr:uid="{D9B70F0A-15B9-40F3-BC55-84E51F30645C}"/>
    <cellStyle name="Normal 2 6 2 4 2 3" xfId="12872" xr:uid="{4F9E3AF1-6DB8-48D2-966B-A04938580258}"/>
    <cellStyle name="Normal 2 6 2 4 3" xfId="8905" xr:uid="{A46BBBCC-CCA9-4933-96C4-DF6B9399308A}"/>
    <cellStyle name="Normal 2 6 2 4 3 2" xfId="14263" xr:uid="{019D8601-9EA5-49B3-9E98-359C7E3AEDDC}"/>
    <cellStyle name="Normal 2 6 2 4 4" xfId="11541" xr:uid="{5CA24AE1-3B29-47C5-BA16-AFF78797B7B2}"/>
    <cellStyle name="Normal 2 6 2 5" xfId="6947" xr:uid="{D3B933DD-B643-42E0-970F-8BCD2906D226}"/>
    <cellStyle name="Normal 2 6 2 5 2" xfId="9611" xr:uid="{AA962164-00E5-4F5D-A408-8268672661A5}"/>
    <cellStyle name="Normal 2 6 2 5 2 2" xfId="15001" xr:uid="{BD9EF3C8-AED0-49C6-9C6A-627787A8E203}"/>
    <cellStyle name="Normal 2 6 2 5 3" xfId="12248" xr:uid="{3E667B9B-2604-4599-9D3D-D82D9AFEF137}"/>
    <cellStyle name="Normal 2 6 2 6" xfId="8281" xr:uid="{BCD55542-755A-435C-876B-D3F486C1A91E}"/>
    <cellStyle name="Normal 2 6 2 6 2" xfId="13639" xr:uid="{031E8831-B3F5-4D83-AD5A-DD114DAD846A}"/>
    <cellStyle name="Normal 2 6 2 7" xfId="10917" xr:uid="{72A2BAFE-8793-40DB-97C7-1D2C3104618D}"/>
    <cellStyle name="Normal 2 6 3" xfId="3783" xr:uid="{5BFA6B47-D993-4791-8834-7016480D0639}"/>
    <cellStyle name="Normal 2 6 3 2" xfId="4409" xr:uid="{AEA0E0D5-C9BA-4A58-BA19-91FC92D0E08D}"/>
    <cellStyle name="Normal 2 6 3 2 2" xfId="7572" xr:uid="{06F3EB27-755B-484B-9A48-F2FE53842D54}"/>
    <cellStyle name="Normal 2 6 3 2 2 2" xfId="10238" xr:uid="{AE30E717-5FC8-42FC-94D0-DDAB2768C7EE}"/>
    <cellStyle name="Normal 2 6 3 2 2 2 2" xfId="15628" xr:uid="{C3D90C02-DE70-4B55-952B-F80DDAF97DEF}"/>
    <cellStyle name="Normal 2 6 3 2 2 3" xfId="12875" xr:uid="{D7CC1C94-A3DE-45BD-9715-E908DEDBAED5}"/>
    <cellStyle name="Normal 2 6 3 2 3" xfId="8908" xr:uid="{EEA83C85-4B3F-4D0A-9893-5DDB236375B0}"/>
    <cellStyle name="Normal 2 6 3 2 3 2" xfId="14266" xr:uid="{488A52D3-7836-4DB9-AD5E-9740DF7B23E3}"/>
    <cellStyle name="Normal 2 6 3 2 4" xfId="11544" xr:uid="{3E445A49-0B01-4B1A-98A1-2F56642EFF28}"/>
    <cellStyle name="Normal 2 6 3 3" xfId="6950" xr:uid="{003CEC0A-4C4D-4272-AF0A-5F89CA76C2FB}"/>
    <cellStyle name="Normal 2 6 3 3 2" xfId="9614" xr:uid="{5C46A912-5CCC-4389-9625-7A9D7518C635}"/>
    <cellStyle name="Normal 2 6 3 3 2 2" xfId="15004" xr:uid="{3F1A9E14-23FD-45E1-97EE-11920828D1D7}"/>
    <cellStyle name="Normal 2 6 3 3 3" xfId="12251" xr:uid="{D7D25BE4-7694-480A-88E4-3514613C72FB}"/>
    <cellStyle name="Normal 2 6 3 4" xfId="8284" xr:uid="{2D4793D3-9CEF-4F53-BD37-133B3965CDEA}"/>
    <cellStyle name="Normal 2 6 3 4 2" xfId="13642" xr:uid="{BB678606-FC6E-4729-9B91-7D35E839AD7F}"/>
    <cellStyle name="Normal 2 6 3 5" xfId="10920" xr:uid="{AF65C6C3-717A-45B5-B4A1-F01C6A4E544A}"/>
    <cellStyle name="Normal 2 6 4" xfId="3784" xr:uid="{55029A35-FF32-46B3-A0E6-0577F73A3DCA}"/>
    <cellStyle name="Normal 2 6 4 2" xfId="4410" xr:uid="{A27FD7AE-E6B0-4FD5-B3CE-16835FD4DC14}"/>
    <cellStyle name="Normal 2 6 4 2 2" xfId="7573" xr:uid="{CDE69548-FF61-4335-B963-0DFE068E278A}"/>
    <cellStyle name="Normal 2 6 4 2 2 2" xfId="10239" xr:uid="{1BCAC288-B21E-4601-8BA2-5846BCDFB901}"/>
    <cellStyle name="Normal 2 6 4 2 2 2 2" xfId="15629" xr:uid="{AF85E5C8-775C-487A-88E0-8652DA904DA0}"/>
    <cellStyle name="Normal 2 6 4 2 2 3" xfId="12876" xr:uid="{61122EF3-F77B-4004-AF95-74E0EF4BAF25}"/>
    <cellStyle name="Normal 2 6 4 2 3" xfId="8909" xr:uid="{B95243DD-AE7A-405E-94F9-5C917F24666D}"/>
    <cellStyle name="Normal 2 6 4 2 3 2" xfId="14267" xr:uid="{D01C3E35-3802-46BC-96A5-31FF8866247E}"/>
    <cellStyle name="Normal 2 6 4 2 4" xfId="11545" xr:uid="{A182BFE8-FBFC-434A-8B7C-1A6495DE6DB3}"/>
    <cellStyle name="Normal 2 6 4 3" xfId="6951" xr:uid="{DBAEB0DE-532A-4847-8319-F0732E18103A}"/>
    <cellStyle name="Normal 2 6 4 3 2" xfId="9615" xr:uid="{26F84366-A10C-403C-8204-A940C61B3F4E}"/>
    <cellStyle name="Normal 2 6 4 3 2 2" xfId="15005" xr:uid="{03DB5205-B290-4AAF-934D-0FA25669652C}"/>
    <cellStyle name="Normal 2 6 4 3 3" xfId="12252" xr:uid="{DF9A7036-C0B7-4CDA-B2A7-0FF2A1C703C7}"/>
    <cellStyle name="Normal 2 6 4 4" xfId="8285" xr:uid="{0670F8A1-25AB-423B-815C-F4540B7D6480}"/>
    <cellStyle name="Normal 2 6 4 4 2" xfId="13643" xr:uid="{00DE601E-9390-4429-A4F4-C4EB8EA58CC6}"/>
    <cellStyle name="Normal 2 6 4 5" xfId="10921" xr:uid="{21CD785D-6555-4B1D-98EA-7F5D54ACD0B8}"/>
    <cellStyle name="Normal 2 6 5" xfId="3785" xr:uid="{D2A80091-B79A-4297-8469-E88A80763050}"/>
    <cellStyle name="Normal 2 6 5 2" xfId="4411" xr:uid="{587FC08A-C4CF-4260-9A94-60B1B2D0E074}"/>
    <cellStyle name="Normal 2 6 5 2 2" xfId="7574" xr:uid="{05E28B19-2CD3-44F2-87A7-9978211F89BF}"/>
    <cellStyle name="Normal 2 6 5 2 2 2" xfId="10240" xr:uid="{0B91A291-4287-4A22-82DE-CF88A523896A}"/>
    <cellStyle name="Normal 2 6 5 2 2 2 2" xfId="15630" xr:uid="{84567CA3-31C6-4B76-818B-FECA1065C6E9}"/>
    <cellStyle name="Normal 2 6 5 2 2 3" xfId="12877" xr:uid="{1FBEF470-DB2D-4453-83DD-C6F1069A9FE7}"/>
    <cellStyle name="Normal 2 6 5 2 3" xfId="8910" xr:uid="{8E83D3D9-72BD-4D94-8D3A-B3A68FD4A5DB}"/>
    <cellStyle name="Normal 2 6 5 2 3 2" xfId="14268" xr:uid="{B759015F-6771-4B84-B67C-5EDEF93863DA}"/>
    <cellStyle name="Normal 2 6 5 2 4" xfId="11546" xr:uid="{319D7E33-80DE-4306-A98D-9CFE89B66D37}"/>
    <cellStyle name="Normal 2 6 5 3" xfId="6952" xr:uid="{5F3501EF-4A5D-4FA1-9EAA-43D528429F0D}"/>
    <cellStyle name="Normal 2 6 5 3 2" xfId="9616" xr:uid="{6A6D27DD-FC43-4F0E-8643-B7E50D509BE8}"/>
    <cellStyle name="Normal 2 6 5 3 2 2" xfId="15006" xr:uid="{BBBB2229-CEAB-4E70-A098-4465CA2EC47F}"/>
    <cellStyle name="Normal 2 6 5 3 3" xfId="12253" xr:uid="{C0797226-7C51-4300-92E6-137E8F5B660E}"/>
    <cellStyle name="Normal 2 6 5 4" xfId="8286" xr:uid="{E3B97CD6-1EF3-44B3-AAAB-06D0F9001EA5}"/>
    <cellStyle name="Normal 2 6 5 4 2" xfId="13644" xr:uid="{220F1041-7F1C-4039-BEA8-FDF546E79A36}"/>
    <cellStyle name="Normal 2 6 5 5" xfId="10922" xr:uid="{645C10DD-A507-438D-B32F-9D13B0D9F218}"/>
    <cellStyle name="Normal 2 6 6" xfId="3779" xr:uid="{B30B758D-F1BA-4E09-B8B1-B5CADECCCF5D}"/>
    <cellStyle name="Normal 2 6 6 2" xfId="4405" xr:uid="{81F2B0B8-7ADD-4453-915A-0C8498FA5E81}"/>
    <cellStyle name="Normal 2 6 6 2 2" xfId="7568" xr:uid="{AFD4E293-5AA5-42E0-B540-8B67F01D65AE}"/>
    <cellStyle name="Normal 2 6 6 2 2 2" xfId="10234" xr:uid="{1C939E88-DD9D-4DF0-B74E-4ADC180999CD}"/>
    <cellStyle name="Normal 2 6 6 2 2 2 2" xfId="15624" xr:uid="{5E300AC3-8E2A-482C-8634-F9B82BDC9959}"/>
    <cellStyle name="Normal 2 6 6 2 2 3" xfId="12871" xr:uid="{702EADD2-F597-46F5-B3E4-831C1EE0C473}"/>
    <cellStyle name="Normal 2 6 6 2 3" xfId="8904" xr:uid="{35F05943-06E7-4F2C-A30B-A0B79182FFE7}"/>
    <cellStyle name="Normal 2 6 6 2 3 2" xfId="14262" xr:uid="{F1749EA0-E287-49B7-9839-B142DDCAC1B6}"/>
    <cellStyle name="Normal 2 6 6 2 4" xfId="11540" xr:uid="{9249B9BB-472C-4877-A342-AFFF17C06280}"/>
    <cellStyle name="Normal 2 6 6 3" xfId="6946" xr:uid="{8D0926C8-42B4-4B88-A859-1A32951F86FD}"/>
    <cellStyle name="Normal 2 6 6 3 2" xfId="9610" xr:uid="{2C50C5CD-EEA3-4271-913B-440A2C82E69B}"/>
    <cellStyle name="Normal 2 6 6 3 2 2" xfId="15000" xr:uid="{C4FE7278-0F29-48DA-ACE9-3BF41DE31AE6}"/>
    <cellStyle name="Normal 2 6 6 3 3" xfId="12247" xr:uid="{FE45A200-4D7D-4C95-B9D1-13453264BDB2}"/>
    <cellStyle name="Normal 2 6 6 4" xfId="8280" xr:uid="{497D900D-01ED-40A3-B72E-1A6EFC03E190}"/>
    <cellStyle name="Normal 2 6 6 4 2" xfId="13638" xr:uid="{F96B62C1-81D9-4D71-8457-54502A44ECBE}"/>
    <cellStyle name="Normal 2 6 6 5" xfId="10916" xr:uid="{DF3C9610-2E23-4F62-BBC9-9719C7EB5081}"/>
    <cellStyle name="Normal 2 7" xfId="3786" xr:uid="{FB2B060D-9D07-4C39-B289-133A8767338B}"/>
    <cellStyle name="Normal 2 7 2" xfId="3787" xr:uid="{FD55D02A-DF35-476F-9C7D-32299EF75CAB}"/>
    <cellStyle name="Normal 2 7 2 2" xfId="3788" xr:uid="{5DF658B8-EA6F-4587-A706-7DBC547CB8DE}"/>
    <cellStyle name="Normal 2 7 2 2 2" xfId="4414" xr:uid="{8190B23C-17D1-4772-962C-E707A26FC255}"/>
    <cellStyle name="Normal 2 7 2 2 2 2" xfId="7577" xr:uid="{8A744DF3-4E3F-40AF-9F6D-2938A58E62AD}"/>
    <cellStyle name="Normal 2 7 2 2 2 2 2" xfId="10243" xr:uid="{41134A52-059B-435B-9299-EBE4F866D482}"/>
    <cellStyle name="Normal 2 7 2 2 2 2 2 2" xfId="15633" xr:uid="{2DD64BA5-15EA-4DA6-BE1C-39CEC700FADB}"/>
    <cellStyle name="Normal 2 7 2 2 2 2 3" xfId="12880" xr:uid="{7C88E5F2-5668-44A3-A74E-992D00712241}"/>
    <cellStyle name="Normal 2 7 2 2 2 3" xfId="8913" xr:uid="{73C42892-D261-401B-934E-D5B8A2A2C89F}"/>
    <cellStyle name="Normal 2 7 2 2 2 3 2" xfId="14271" xr:uid="{8D93C43B-C8A0-42AD-B292-0F354A4793D5}"/>
    <cellStyle name="Normal 2 7 2 2 2 4" xfId="11549" xr:uid="{7AD6118D-931F-42F1-A55D-C2EBC4B176F5}"/>
    <cellStyle name="Normal 2 7 2 2 3" xfId="6955" xr:uid="{F0548D13-BAE9-4C84-A19F-FD85899FC756}"/>
    <cellStyle name="Normal 2 7 2 2 3 2" xfId="9619" xr:uid="{99FD2A7E-F9BD-47BA-8B89-B5F0ECE70FEA}"/>
    <cellStyle name="Normal 2 7 2 2 3 2 2" xfId="15009" xr:uid="{09FDD967-2001-42E9-9157-A6EB640DFD0A}"/>
    <cellStyle name="Normal 2 7 2 2 3 3" xfId="12256" xr:uid="{487BE7B7-11DA-4209-B729-3015DE66704D}"/>
    <cellStyle name="Normal 2 7 2 2 4" xfId="8289" xr:uid="{B66F3C35-F1FA-475A-AB95-8B30B3D13310}"/>
    <cellStyle name="Normal 2 7 2 2 4 2" xfId="13647" xr:uid="{7C7D59FF-C34F-4E38-A662-D7BE20B967B1}"/>
    <cellStyle name="Normal 2 7 2 2 5" xfId="10925" xr:uid="{F83A3128-6128-49EC-8CFA-29B49726E01F}"/>
    <cellStyle name="Normal 2 7 2 3" xfId="3789" xr:uid="{D0DF9BAB-D355-4B4B-ABF8-469D695F4406}"/>
    <cellStyle name="Normal 2 7 2 3 2" xfId="4415" xr:uid="{960DE56A-3759-431D-9BCA-283639E0F4E9}"/>
    <cellStyle name="Normal 2 7 2 3 2 2" xfId="7578" xr:uid="{FD5F59F4-E06B-4AAF-B252-65F615F9DFE7}"/>
    <cellStyle name="Normal 2 7 2 3 2 2 2" xfId="10244" xr:uid="{4BDA1088-C998-4709-A736-64909FD8CECE}"/>
    <cellStyle name="Normal 2 7 2 3 2 2 2 2" xfId="15634" xr:uid="{43A4B01F-2570-4D8D-B757-44F05AD63E3F}"/>
    <cellStyle name="Normal 2 7 2 3 2 2 3" xfId="12881" xr:uid="{B6FFE045-D7A4-49C8-BA83-5C3B9433FC0B}"/>
    <cellStyle name="Normal 2 7 2 3 2 3" xfId="8914" xr:uid="{D2D7C740-C4A9-4930-8799-54184FA4DA94}"/>
    <cellStyle name="Normal 2 7 2 3 2 3 2" xfId="14272" xr:uid="{8B42FC95-D34D-4238-8149-68E462C18AA3}"/>
    <cellStyle name="Normal 2 7 2 3 2 4" xfId="11550" xr:uid="{07F1DDA3-848D-4A9E-BF9B-16D9B53FA17A}"/>
    <cellStyle name="Normal 2 7 2 3 3" xfId="6956" xr:uid="{B5D79576-2381-41BD-A36A-B641833CDB46}"/>
    <cellStyle name="Normal 2 7 2 3 3 2" xfId="9620" xr:uid="{D6F3D28B-5A2D-4B6C-9D0F-408AA47635EE}"/>
    <cellStyle name="Normal 2 7 2 3 3 2 2" xfId="15010" xr:uid="{5BF1AB93-6D88-49C0-B110-445CEBFA382C}"/>
    <cellStyle name="Normal 2 7 2 3 3 3" xfId="12257" xr:uid="{2C2A9F29-ED4C-4A05-B1C0-D1C15445FCAE}"/>
    <cellStyle name="Normal 2 7 2 3 4" xfId="8290" xr:uid="{7A2F7622-9BE8-4ED5-84D7-FE9E48604BC9}"/>
    <cellStyle name="Normal 2 7 2 3 4 2" xfId="13648" xr:uid="{AF945F04-1E84-44F8-9F7D-87659FA49AB8}"/>
    <cellStyle name="Normal 2 7 2 3 5" xfId="10926" xr:uid="{612FD24D-C707-4570-A4C4-967528D15E51}"/>
    <cellStyle name="Normal 2 7 2 4" xfId="4413" xr:uid="{8FD47B72-1BDD-467B-854B-0BAC8E90F7B5}"/>
    <cellStyle name="Normal 2 7 2 4 2" xfId="7576" xr:uid="{570D867C-01AE-485F-84F2-94503F8C11E2}"/>
    <cellStyle name="Normal 2 7 2 4 2 2" xfId="10242" xr:uid="{C7C932E6-EF87-4E75-B8A6-930EE98D52D3}"/>
    <cellStyle name="Normal 2 7 2 4 2 2 2" xfId="15632" xr:uid="{761E580F-3E0A-4573-9138-2C3FEA45936E}"/>
    <cellStyle name="Normal 2 7 2 4 2 3" xfId="12879" xr:uid="{3032DAF9-AE25-4146-B573-75C2CBBC9BF6}"/>
    <cellStyle name="Normal 2 7 2 4 3" xfId="8912" xr:uid="{50C4C685-9D71-4877-BF13-DC4D6B6B0A6B}"/>
    <cellStyle name="Normal 2 7 2 4 3 2" xfId="14270" xr:uid="{1E587D0F-3B5F-4D44-83B6-610A700A0D9F}"/>
    <cellStyle name="Normal 2 7 2 4 4" xfId="11548" xr:uid="{C052D3AA-28A7-48DA-BA04-59A72027D477}"/>
    <cellStyle name="Normal 2 7 2 5" xfId="6954" xr:uid="{72765708-C633-46D6-974A-D9450218CFB2}"/>
    <cellStyle name="Normal 2 7 2 5 2" xfId="9618" xr:uid="{09C151FB-2AC5-4E4E-9C32-27222D07DED1}"/>
    <cellStyle name="Normal 2 7 2 5 2 2" xfId="15008" xr:uid="{8261D951-AD97-44EB-9A6F-6D9AFE32EDDD}"/>
    <cellStyle name="Normal 2 7 2 5 3" xfId="12255" xr:uid="{366894C6-814A-4F54-A1EE-C586C20FDF70}"/>
    <cellStyle name="Normal 2 7 2 6" xfId="8288" xr:uid="{8E32E337-9B9A-428E-A8A5-25B0A7CAD6D9}"/>
    <cellStyle name="Normal 2 7 2 6 2" xfId="13646" xr:uid="{FC898E6C-3CFA-4C94-BA85-C3FAC683B048}"/>
    <cellStyle name="Normal 2 7 2 7" xfId="10924" xr:uid="{E8F5AB40-9375-4358-B239-02EB53EA781B}"/>
    <cellStyle name="Normal 2 7 3" xfId="3790" xr:uid="{A5B76F69-AD2B-435C-BB72-F56D36D599E3}"/>
    <cellStyle name="Normal 2 7 3 2" xfId="4416" xr:uid="{E42C1D1E-186E-4912-AD6E-85AFD1E17D99}"/>
    <cellStyle name="Normal 2 7 3 2 2" xfId="7579" xr:uid="{2FC041E6-70C9-4D85-A039-A7DE34EB89CE}"/>
    <cellStyle name="Normal 2 7 3 2 2 2" xfId="10245" xr:uid="{8BA7800B-BDD3-4E9E-AF1F-1E9D5341524E}"/>
    <cellStyle name="Normal 2 7 3 2 2 2 2" xfId="15635" xr:uid="{C5711BD1-D41A-4995-94EE-90252DCB7892}"/>
    <cellStyle name="Normal 2 7 3 2 2 3" xfId="12882" xr:uid="{D4E66F9A-70A3-428C-89F2-E6BFE89F58CE}"/>
    <cellStyle name="Normal 2 7 3 2 3" xfId="8915" xr:uid="{BB63867B-B9C5-4DC2-8378-8EA664859D94}"/>
    <cellStyle name="Normal 2 7 3 2 3 2" xfId="14273" xr:uid="{772BC30B-43F7-44EB-A016-24101E9EB267}"/>
    <cellStyle name="Normal 2 7 3 2 4" xfId="11551" xr:uid="{E63A8A9E-D553-41C7-9ACB-C4A6A1B08EAA}"/>
    <cellStyle name="Normal 2 7 3 3" xfId="6957" xr:uid="{5F97FAA7-86F4-496A-8A34-0752FD15B5DA}"/>
    <cellStyle name="Normal 2 7 3 3 2" xfId="9621" xr:uid="{BA5AE25B-2EEB-4CF6-AF32-E888B13EBCCF}"/>
    <cellStyle name="Normal 2 7 3 3 2 2" xfId="15011" xr:uid="{540C2F81-8E69-4D70-9B65-DC44FEE6AC58}"/>
    <cellStyle name="Normal 2 7 3 3 3" xfId="12258" xr:uid="{9F40E545-0273-49CC-99F0-1EE8823ABC9C}"/>
    <cellStyle name="Normal 2 7 3 4" xfId="8291" xr:uid="{D85E27B4-F869-4B3E-8E5C-E6B62308BA18}"/>
    <cellStyle name="Normal 2 7 3 4 2" xfId="13649" xr:uid="{5926023E-B0B0-4CA9-A506-BE671741A14D}"/>
    <cellStyle name="Normal 2 7 3 5" xfId="10927" xr:uid="{88F37909-8165-449D-933D-12506A557F4C}"/>
    <cellStyle name="Normal 2 7 4" xfId="3791" xr:uid="{841B09D5-D560-4A43-B7BC-BB0433EC7D5F}"/>
    <cellStyle name="Normal 2 7 4 2" xfId="4417" xr:uid="{D548C92D-51F3-432E-8DFA-BC8F7B0A5F25}"/>
    <cellStyle name="Normal 2 7 4 2 2" xfId="7580" xr:uid="{AB498395-7D2F-4F9B-9F60-54A06AB75B72}"/>
    <cellStyle name="Normal 2 7 4 2 2 2" xfId="10246" xr:uid="{B6B428A8-2DC1-4863-8B4F-C7DB94623EEF}"/>
    <cellStyle name="Normal 2 7 4 2 2 2 2" xfId="15636" xr:uid="{B8BAD47F-EE8D-4354-8692-773B51913A0D}"/>
    <cellStyle name="Normal 2 7 4 2 2 3" xfId="12883" xr:uid="{37795F25-255E-4007-A14D-E5FA956FE91D}"/>
    <cellStyle name="Normal 2 7 4 2 3" xfId="8916" xr:uid="{A3DE1F0B-A82E-415A-8FAB-25882B61F6DC}"/>
    <cellStyle name="Normal 2 7 4 2 3 2" xfId="14274" xr:uid="{5849494F-81A6-414E-A9F1-54FAEADDFFFE}"/>
    <cellStyle name="Normal 2 7 4 2 4" xfId="11552" xr:uid="{9EC1671F-4138-4800-B7F3-5BCF7596D54C}"/>
    <cellStyle name="Normal 2 7 4 3" xfId="6958" xr:uid="{9C4C4971-DCD2-49E2-9F53-F15E96E22C60}"/>
    <cellStyle name="Normal 2 7 4 3 2" xfId="9622" xr:uid="{31B77A3E-F17D-4CD5-B383-CEE166CEFE4A}"/>
    <cellStyle name="Normal 2 7 4 3 2 2" xfId="15012" xr:uid="{36E42F67-53D0-4861-B88D-E5EFB61B6964}"/>
    <cellStyle name="Normal 2 7 4 3 3" xfId="12259" xr:uid="{F19A0AC0-FFB5-43BA-8074-2E988694B91C}"/>
    <cellStyle name="Normal 2 7 4 4" xfId="8292" xr:uid="{00386BEC-9CB9-4ADB-8338-710A3F05940B}"/>
    <cellStyle name="Normal 2 7 4 4 2" xfId="13650" xr:uid="{2F6DE76D-0294-4E33-B2F6-2826930FCB52}"/>
    <cellStyle name="Normal 2 7 4 5" xfId="10928" xr:uid="{77817C31-998F-4B7D-99B8-52A9D9273538}"/>
    <cellStyle name="Normal 2 7 5" xfId="3792" xr:uid="{A5054539-86D6-4A9A-BC59-EDD1DAA8EFF7}"/>
    <cellStyle name="Normal 2 7 5 2" xfId="4418" xr:uid="{29B501E8-0902-4DDC-A044-F50BCE1E47D1}"/>
    <cellStyle name="Normal 2 7 5 2 2" xfId="7581" xr:uid="{052FF199-E2C5-4C4A-BC5C-E0A432064B4D}"/>
    <cellStyle name="Normal 2 7 5 2 2 2" xfId="10247" xr:uid="{ED4F663F-450C-499E-A033-204D30F10F9F}"/>
    <cellStyle name="Normal 2 7 5 2 2 2 2" xfId="15637" xr:uid="{4FE53A70-1BC2-448B-9241-86CE34A6CCFC}"/>
    <cellStyle name="Normal 2 7 5 2 2 3" xfId="12884" xr:uid="{EF574D64-5BE9-4B5D-AA5D-0CB5F16CBBCF}"/>
    <cellStyle name="Normal 2 7 5 2 3" xfId="8917" xr:uid="{14B757DE-E96C-49E9-8A6F-B10A1610D614}"/>
    <cellStyle name="Normal 2 7 5 2 3 2" xfId="14275" xr:uid="{9C60EE4A-3C5C-4FB5-9DC6-7379CB8C36FF}"/>
    <cellStyle name="Normal 2 7 5 2 4" xfId="11553" xr:uid="{CB260837-DE3C-43EE-8E61-9234D45226EE}"/>
    <cellStyle name="Normal 2 7 5 3" xfId="6959" xr:uid="{243A25F7-E269-4092-925B-D7384C50B302}"/>
    <cellStyle name="Normal 2 7 5 3 2" xfId="9623" xr:uid="{D6DD79F0-3218-47FE-B018-8D2E74BE0012}"/>
    <cellStyle name="Normal 2 7 5 3 2 2" xfId="15013" xr:uid="{1D8C7EA4-8237-4FAE-8B67-789ED1FF12CD}"/>
    <cellStyle name="Normal 2 7 5 3 3" xfId="12260" xr:uid="{46BB4CBC-3D5C-498D-ACA5-CA410B92DDD2}"/>
    <cellStyle name="Normal 2 7 5 4" xfId="8293" xr:uid="{F9760FF5-CB49-463F-BA82-8D7C78D7CF6F}"/>
    <cellStyle name="Normal 2 7 5 4 2" xfId="13651" xr:uid="{4C60E46E-2687-4320-BB7C-2946A24443B5}"/>
    <cellStyle name="Normal 2 7 5 5" xfId="10929" xr:uid="{E3E8B875-6823-4D6F-853B-271A98CFFEC5}"/>
    <cellStyle name="Normal 2 7 6" xfId="4412" xr:uid="{70F341FA-2080-4509-9AEB-E3A5718862A5}"/>
    <cellStyle name="Normal 2 7 6 2" xfId="7575" xr:uid="{4C3395AA-63A4-4183-A31B-96DB7C46C1E6}"/>
    <cellStyle name="Normal 2 7 6 2 2" xfId="10241" xr:uid="{B5B7048E-CB4C-4CFF-A050-0B905917D7B8}"/>
    <cellStyle name="Normal 2 7 6 2 2 2" xfId="15631" xr:uid="{9F5ECBF9-E8AE-47FA-B63B-B05837B75F12}"/>
    <cellStyle name="Normal 2 7 6 2 3" xfId="12878" xr:uid="{26E15AD6-77D0-46D4-8B3E-3B2A19085B00}"/>
    <cellStyle name="Normal 2 7 6 3" xfId="8911" xr:uid="{633B88CF-2663-4790-B59C-72DEBB90DE65}"/>
    <cellStyle name="Normal 2 7 6 3 2" xfId="14269" xr:uid="{FBFC30E8-C688-427C-8D8E-7316DC26C1C1}"/>
    <cellStyle name="Normal 2 7 6 4" xfId="11547" xr:uid="{A63C30D6-0648-489A-BD67-519F85E59EE7}"/>
    <cellStyle name="Normal 2 7 7" xfId="6953" xr:uid="{7AB01546-BCCA-404D-8016-0359EDB7D6F7}"/>
    <cellStyle name="Normal 2 7 7 2" xfId="9617" xr:uid="{3B08E71A-F66E-4550-BF82-94B5F5D42149}"/>
    <cellStyle name="Normal 2 7 7 2 2" xfId="15007" xr:uid="{58EA77D5-65E5-4B41-86FB-A8430696E94B}"/>
    <cellStyle name="Normal 2 7 7 3" xfId="12254" xr:uid="{B6AA51C5-9473-461D-B8B8-D0996EF5379D}"/>
    <cellStyle name="Normal 2 7 8" xfId="8287" xr:uid="{91A34903-F17F-4A16-875F-2B4FB1D5CC5B}"/>
    <cellStyle name="Normal 2 7 8 2" xfId="13645" xr:uid="{9AD5224B-9BF4-4D2D-9AB8-B805019F5D4C}"/>
    <cellStyle name="Normal 2 7 9" xfId="10923" xr:uid="{D7A22AB2-C8CA-4A25-80A1-1FD781037E36}"/>
    <cellStyle name="Normal 2 8" xfId="3793" xr:uid="{8565EFA6-D202-4AE1-B728-36C0BDA993C3}"/>
    <cellStyle name="Normal 2 8 2" xfId="3794" xr:uid="{27F7D6F8-FE9B-49D2-9226-3263329F796C}"/>
    <cellStyle name="Normal 2 8 2 2" xfId="3795" xr:uid="{4DE1E9C7-7675-4D25-914D-8FCD4844B35B}"/>
    <cellStyle name="Normal 2 8 2 2 2" xfId="4421" xr:uid="{6C32F523-AF36-4616-8F68-05E2CCDD81B0}"/>
    <cellStyle name="Normal 2 8 2 2 2 2" xfId="7584" xr:uid="{9945C558-F5E8-439E-BC02-ACE01C8A9EB0}"/>
    <cellStyle name="Normal 2 8 2 2 2 2 2" xfId="10250" xr:uid="{8006D21C-8C4D-4542-999C-759F957A4509}"/>
    <cellStyle name="Normal 2 8 2 2 2 2 2 2" xfId="15640" xr:uid="{2A305EE0-A8E9-4212-B3BB-E46393832297}"/>
    <cellStyle name="Normal 2 8 2 2 2 2 3" xfId="12887" xr:uid="{86526C60-F756-4F2E-BBE9-787DFFE1A0E7}"/>
    <cellStyle name="Normal 2 8 2 2 2 3" xfId="8920" xr:uid="{CF67C472-E2AA-4D91-9B83-0CBF44C57790}"/>
    <cellStyle name="Normal 2 8 2 2 2 3 2" xfId="14278" xr:uid="{EDFDCA2C-A7E5-4E22-B9C0-BA9431639EB6}"/>
    <cellStyle name="Normal 2 8 2 2 2 4" xfId="11556" xr:uid="{72FFE810-2D2D-4663-9C3C-54AAD300995C}"/>
    <cellStyle name="Normal 2 8 2 2 3" xfId="6962" xr:uid="{34BBE2E4-EDC2-47BB-A867-8E672E52EC10}"/>
    <cellStyle name="Normal 2 8 2 2 3 2" xfId="9626" xr:uid="{5247A945-7F66-4824-9CFA-9E81231D8B56}"/>
    <cellStyle name="Normal 2 8 2 2 3 2 2" xfId="15016" xr:uid="{5372BE06-19CB-4165-938A-8DFF894AAF3F}"/>
    <cellStyle name="Normal 2 8 2 2 3 3" xfId="12263" xr:uid="{69FC03BD-5F79-445B-8098-15B5432CA3BD}"/>
    <cellStyle name="Normal 2 8 2 2 4" xfId="8296" xr:uid="{08511302-A19B-44B9-96D1-5280E6C5624A}"/>
    <cellStyle name="Normal 2 8 2 2 4 2" xfId="13654" xr:uid="{FDE93C09-F73E-4CDC-9C3E-AFCF17A760E2}"/>
    <cellStyle name="Normal 2 8 2 2 5" xfId="10932" xr:uid="{BF13CD91-F8F6-4E39-9D97-F916CA1644CB}"/>
    <cellStyle name="Normal 2 8 2 3" xfId="3796" xr:uid="{EA565AAE-7BD8-45B3-99C6-3637B3D90D07}"/>
    <cellStyle name="Normal 2 8 2 3 2" xfId="4422" xr:uid="{9ABF0351-D64A-40C6-8C91-DE55294D93D3}"/>
    <cellStyle name="Normal 2 8 2 3 2 2" xfId="7585" xr:uid="{EF160CE0-6D04-4C02-9C68-09BA23B54BE0}"/>
    <cellStyle name="Normal 2 8 2 3 2 2 2" xfId="10251" xr:uid="{6C0F8C58-50FE-4E2B-A5BC-90DE09375185}"/>
    <cellStyle name="Normal 2 8 2 3 2 2 2 2" xfId="15641" xr:uid="{9526D725-0212-4566-ABC2-B7640EFAD0D9}"/>
    <cellStyle name="Normal 2 8 2 3 2 2 3" xfId="12888" xr:uid="{E442BA3C-96A8-4F78-A73E-99E9618746AA}"/>
    <cellStyle name="Normal 2 8 2 3 2 3" xfId="8921" xr:uid="{0C839F7D-1281-47B4-8054-9BCF39853EA4}"/>
    <cellStyle name="Normal 2 8 2 3 2 3 2" xfId="14279" xr:uid="{EB727787-4009-4A7B-80BD-22A4593C16D9}"/>
    <cellStyle name="Normal 2 8 2 3 2 4" xfId="11557" xr:uid="{26A67002-8817-4220-8FAC-8E6801FC22B6}"/>
    <cellStyle name="Normal 2 8 2 3 3" xfId="6963" xr:uid="{71FC2A88-5839-487E-8074-6DC846061636}"/>
    <cellStyle name="Normal 2 8 2 3 3 2" xfId="9627" xr:uid="{BEFC922F-541C-4856-93E7-ABBCE902696C}"/>
    <cellStyle name="Normal 2 8 2 3 3 2 2" xfId="15017" xr:uid="{E710BDAD-DDE0-4F21-80D1-F6E4D6A5F706}"/>
    <cellStyle name="Normal 2 8 2 3 3 3" xfId="12264" xr:uid="{489B0F41-1D3C-4DBA-9345-D45AC5104FAD}"/>
    <cellStyle name="Normal 2 8 2 3 4" xfId="8297" xr:uid="{23B54C5C-C5D0-4322-A275-392DAE91E0EB}"/>
    <cellStyle name="Normal 2 8 2 3 4 2" xfId="13655" xr:uid="{7323D05C-A4BB-46EB-BF14-63BF8FD374A6}"/>
    <cellStyle name="Normal 2 8 2 3 5" xfId="10933" xr:uid="{60F3FDB9-4605-492A-829E-A0B572500055}"/>
    <cellStyle name="Normal 2 8 2 4" xfId="4420" xr:uid="{B59082CD-0038-4514-9136-E476EC470AEA}"/>
    <cellStyle name="Normal 2 8 2 4 2" xfId="7583" xr:uid="{656E743B-BB8C-4E25-8AEF-2A25F16838B9}"/>
    <cellStyle name="Normal 2 8 2 4 2 2" xfId="10249" xr:uid="{0B0AB2FC-EC1B-40F0-939D-2E6FC99AC6D5}"/>
    <cellStyle name="Normal 2 8 2 4 2 2 2" xfId="15639" xr:uid="{BCAB7E34-A4CD-4969-8375-3AFFEEBD2741}"/>
    <cellStyle name="Normal 2 8 2 4 2 3" xfId="12886" xr:uid="{018E015A-BA84-4087-AFCE-B205EE7CEC5B}"/>
    <cellStyle name="Normal 2 8 2 4 3" xfId="8919" xr:uid="{56D93522-8AD0-409C-9582-17726A2D9628}"/>
    <cellStyle name="Normal 2 8 2 4 3 2" xfId="14277" xr:uid="{E00A93C2-6C6E-4A36-BB6F-B02230D55075}"/>
    <cellStyle name="Normal 2 8 2 4 4" xfId="11555" xr:uid="{46435955-8CA3-4110-A08F-0A622D445757}"/>
    <cellStyle name="Normal 2 8 2 5" xfId="6961" xr:uid="{F9287737-3D0E-4C14-BD6F-CCA88E7EFBAD}"/>
    <cellStyle name="Normal 2 8 2 5 2" xfId="9625" xr:uid="{1FE4C7E0-1ACB-4635-9CBD-5AE4F2C2BA14}"/>
    <cellStyle name="Normal 2 8 2 5 2 2" xfId="15015" xr:uid="{CA15B1AE-E78F-4B08-8FC9-4772C8967365}"/>
    <cellStyle name="Normal 2 8 2 5 3" xfId="12262" xr:uid="{CB9675C7-D310-408C-BDF0-10311692F1AA}"/>
    <cellStyle name="Normal 2 8 2 6" xfId="8295" xr:uid="{617AC85A-3F12-42FF-BA91-92B0FA82F73D}"/>
    <cellStyle name="Normal 2 8 2 6 2" xfId="13653" xr:uid="{13532EFA-E0E0-41F9-9695-ECAE9EDF5627}"/>
    <cellStyle name="Normal 2 8 2 7" xfId="10931" xr:uid="{6BE5DB1A-72F7-41F1-B1D6-B4DA06A07D79}"/>
    <cellStyle name="Normal 2 8 3" xfId="3797" xr:uid="{8890E1FD-18EE-42CF-98F6-BD5A983FBC67}"/>
    <cellStyle name="Normal 2 8 3 2" xfId="4423" xr:uid="{F5DFB9C1-D60E-401A-B13D-5768D7EAF8A1}"/>
    <cellStyle name="Normal 2 8 3 2 2" xfId="7586" xr:uid="{3BB779C7-3748-48D6-A2F7-7BFFED3D9965}"/>
    <cellStyle name="Normal 2 8 3 2 2 2" xfId="10252" xr:uid="{EA8DD11C-E932-4A90-B1DE-8C0DCA7AFC4F}"/>
    <cellStyle name="Normal 2 8 3 2 2 2 2" xfId="15642" xr:uid="{673EFAE0-9E61-4EF1-9BB1-20846517E0BA}"/>
    <cellStyle name="Normal 2 8 3 2 2 3" xfId="12889" xr:uid="{8E5DA856-5CD6-44A3-BFD4-E1ABFC1E141A}"/>
    <cellStyle name="Normal 2 8 3 2 3" xfId="8922" xr:uid="{3A218E2F-E6FA-4E80-90F7-C2BE5D80B95C}"/>
    <cellStyle name="Normal 2 8 3 2 3 2" xfId="14280" xr:uid="{D1444E82-5E2C-43CA-9133-5807FCDD35EA}"/>
    <cellStyle name="Normal 2 8 3 2 4" xfId="11558" xr:uid="{49377248-0152-4BA9-8DA7-008CE08FA0A4}"/>
    <cellStyle name="Normal 2 8 3 3" xfId="6964" xr:uid="{73E34B7A-F470-42DF-8BA0-A53B678F954A}"/>
    <cellStyle name="Normal 2 8 3 3 2" xfId="9628" xr:uid="{BBA47725-013C-4BF9-A82E-18A16A4116F4}"/>
    <cellStyle name="Normal 2 8 3 3 2 2" xfId="15018" xr:uid="{FA3A65A4-CE31-4A2D-9BBD-D29EE6ADDB6F}"/>
    <cellStyle name="Normal 2 8 3 3 3" xfId="12265" xr:uid="{6F9E41D2-2B93-4CD5-B475-D72BAC7779E7}"/>
    <cellStyle name="Normal 2 8 3 4" xfId="8298" xr:uid="{0E71E354-1A2C-4DA1-94F3-68F1B1566FB4}"/>
    <cellStyle name="Normal 2 8 3 4 2" xfId="13656" xr:uid="{3C327E5B-D492-4E43-8F30-E268F4580FBB}"/>
    <cellStyle name="Normal 2 8 3 5" xfId="10934" xr:uid="{ECDEDD0E-83CE-4674-8872-C34986051943}"/>
    <cellStyle name="Normal 2 8 4" xfId="3798" xr:uid="{6A85083B-A660-4A56-B0B3-5DD5F03E86C4}"/>
    <cellStyle name="Normal 2 8 4 2" xfId="4424" xr:uid="{C66DAC7A-1893-410C-884A-9238F09F8FD4}"/>
    <cellStyle name="Normal 2 8 4 2 2" xfId="7587" xr:uid="{001CCDC6-0DB4-4BF4-B442-FC3BEC850467}"/>
    <cellStyle name="Normal 2 8 4 2 2 2" xfId="10253" xr:uid="{F734B843-91F2-4DB7-899E-2B7392CEEDF4}"/>
    <cellStyle name="Normal 2 8 4 2 2 2 2" xfId="15643" xr:uid="{D0D9B8C1-BD29-492E-8A94-F1B34DE3DC1A}"/>
    <cellStyle name="Normal 2 8 4 2 2 3" xfId="12890" xr:uid="{8801B386-45D4-4C12-9393-1431479A738A}"/>
    <cellStyle name="Normal 2 8 4 2 3" xfId="8923" xr:uid="{AD29A4AA-DD07-4728-BFD3-9BFEDF7B2232}"/>
    <cellStyle name="Normal 2 8 4 2 3 2" xfId="14281" xr:uid="{1FC72184-3398-417F-966B-2CA2C64C6C44}"/>
    <cellStyle name="Normal 2 8 4 2 4" xfId="11559" xr:uid="{E54B2556-4D4D-4EE3-8C55-25ED860DF8BF}"/>
    <cellStyle name="Normal 2 8 4 3" xfId="6965" xr:uid="{63545E18-F300-4B3F-AB33-15B6809DF877}"/>
    <cellStyle name="Normal 2 8 4 3 2" xfId="9629" xr:uid="{270B0B2B-0DCF-4ACB-828A-76DDDC07E789}"/>
    <cellStyle name="Normal 2 8 4 3 2 2" xfId="15019" xr:uid="{C6535A4E-EF06-46EB-BF7D-B9F0A9B6C1C9}"/>
    <cellStyle name="Normal 2 8 4 3 3" xfId="12266" xr:uid="{B5B97060-779B-49C4-89B6-AED1E4C47768}"/>
    <cellStyle name="Normal 2 8 4 4" xfId="8299" xr:uid="{99D458A3-4891-4512-B7ED-590B8ECCBF06}"/>
    <cellStyle name="Normal 2 8 4 4 2" xfId="13657" xr:uid="{2E20B060-CD33-454D-834D-B6E7A23A5F1D}"/>
    <cellStyle name="Normal 2 8 4 5" xfId="10935" xr:uid="{FFCABC57-6409-4206-A098-EC551B06438E}"/>
    <cellStyle name="Normal 2 8 5" xfId="3799" xr:uid="{7DEFB1CE-60ED-4799-B44B-213257F716FF}"/>
    <cellStyle name="Normal 2 8 5 2" xfId="4425" xr:uid="{DED33F88-F0A9-4642-AF47-396B7E98A338}"/>
    <cellStyle name="Normal 2 8 5 2 2" xfId="7588" xr:uid="{26975105-3069-4077-A2F6-556737774066}"/>
    <cellStyle name="Normal 2 8 5 2 2 2" xfId="10254" xr:uid="{4A4D0C09-10D7-498C-9DDB-16E6AA5ACF97}"/>
    <cellStyle name="Normal 2 8 5 2 2 2 2" xfId="15644" xr:uid="{F0BB3A7D-5B1C-49C2-921A-4A70D537C086}"/>
    <cellStyle name="Normal 2 8 5 2 2 3" xfId="12891" xr:uid="{AC94B1C3-8043-4CAB-88EB-31113B973A39}"/>
    <cellStyle name="Normal 2 8 5 2 3" xfId="8924" xr:uid="{7E5D6202-875C-4A40-B5DC-92DCE80C1083}"/>
    <cellStyle name="Normal 2 8 5 2 3 2" xfId="14282" xr:uid="{2B42E8D1-D03B-4783-BD4B-4F2931171D76}"/>
    <cellStyle name="Normal 2 8 5 2 4" xfId="11560" xr:uid="{8E5D92B3-7BC6-4BE7-A58C-5FB42D8D3F06}"/>
    <cellStyle name="Normal 2 8 5 3" xfId="6966" xr:uid="{2C71F6C0-D454-4D22-BDBA-A9001AD62F8D}"/>
    <cellStyle name="Normal 2 8 5 3 2" xfId="9630" xr:uid="{7070CE63-7A08-4978-8850-C017394861B8}"/>
    <cellStyle name="Normal 2 8 5 3 2 2" xfId="15020" xr:uid="{15C3021B-49A0-44A0-B7B7-98EDBFBA8225}"/>
    <cellStyle name="Normal 2 8 5 3 3" xfId="12267" xr:uid="{451BD75A-7178-4666-898C-9B950CB57480}"/>
    <cellStyle name="Normal 2 8 5 4" xfId="8300" xr:uid="{F43E93FF-865E-4670-AA1F-FB75DC69778E}"/>
    <cellStyle name="Normal 2 8 5 4 2" xfId="13658" xr:uid="{90DFCD5E-E3BC-4DBB-89D3-B95BA3CD83FB}"/>
    <cellStyle name="Normal 2 8 5 5" xfId="10936" xr:uid="{1A99AAD3-43DA-423C-BC3D-2C1E32302001}"/>
    <cellStyle name="Normal 2 8 6" xfId="4419" xr:uid="{7F9CB5E8-1FBD-4022-9A68-66D6CFC1A07D}"/>
    <cellStyle name="Normal 2 8 6 2" xfId="7582" xr:uid="{B72684B4-3E4D-49B7-BAE3-387802EAE84E}"/>
    <cellStyle name="Normal 2 8 6 2 2" xfId="10248" xr:uid="{9190B8C5-23A2-42A1-BCCF-B53827A43D4B}"/>
    <cellStyle name="Normal 2 8 6 2 2 2" xfId="15638" xr:uid="{3A5DAAF6-2CF7-431C-897B-0DFFC02F53E2}"/>
    <cellStyle name="Normal 2 8 6 2 3" xfId="12885" xr:uid="{5BA584FD-06C0-44F9-B97F-E96C2A97437C}"/>
    <cellStyle name="Normal 2 8 6 3" xfId="8918" xr:uid="{CF0F6AC2-61A6-40A9-9BD3-8C5168126977}"/>
    <cellStyle name="Normal 2 8 6 3 2" xfId="14276" xr:uid="{859ED2BD-1261-4A89-97AF-A63FFEF8BA5A}"/>
    <cellStyle name="Normal 2 8 6 4" xfId="11554" xr:uid="{9331725B-1B48-4D89-B682-295AA1073485}"/>
    <cellStyle name="Normal 2 8 7" xfId="6960" xr:uid="{0185F33A-52E2-4D77-A8E5-AF603FFB5072}"/>
    <cellStyle name="Normal 2 8 7 2" xfId="9624" xr:uid="{00072DF3-0864-49C7-982C-BE64D2DD52D2}"/>
    <cellStyle name="Normal 2 8 7 2 2" xfId="15014" xr:uid="{F342B98A-8D0C-444D-903B-6D4B59B18B0C}"/>
    <cellStyle name="Normal 2 8 7 3" xfId="12261" xr:uid="{C7921B8B-2D78-4AA1-A03B-F1ED1059C5E9}"/>
    <cellStyle name="Normal 2 8 8" xfId="8294" xr:uid="{0F9CEEFE-3EAE-4408-BA0C-96C797B6B517}"/>
    <cellStyle name="Normal 2 8 8 2" xfId="13652" xr:uid="{D1F7A176-9C1B-45B1-8546-B0C4AF4ECDC3}"/>
    <cellStyle name="Normal 2 8 9" xfId="10930" xr:uid="{EC1E9337-2A84-4FE2-9DF4-5A9DC2A72663}"/>
    <cellStyle name="Normal 2 9" xfId="3800" xr:uid="{1C2B9766-EFBF-49C2-B2C7-E792C7F6B16C}"/>
    <cellStyle name="Normal 2 9 2" xfId="3801" xr:uid="{89A8C591-58F2-45CA-B9BD-439F36273A73}"/>
    <cellStyle name="Normal 2 9 2 2" xfId="3802" xr:uid="{3D963504-C322-4B20-8C65-345C613F9801}"/>
    <cellStyle name="Normal 2 9 2 2 2" xfId="4428" xr:uid="{6BA81D1F-FA21-4002-890D-2D772D692A6B}"/>
    <cellStyle name="Normal 2 9 2 2 2 2" xfId="7591" xr:uid="{68BC319E-A935-4419-83AD-6A5B4EB3CC0E}"/>
    <cellStyle name="Normal 2 9 2 2 2 2 2" xfId="10257" xr:uid="{6ACC0411-9A20-4435-8924-2DA159A9A972}"/>
    <cellStyle name="Normal 2 9 2 2 2 2 2 2" xfId="15647" xr:uid="{84120E65-24DD-479D-9BB7-1C2F2647AB7B}"/>
    <cellStyle name="Normal 2 9 2 2 2 2 3" xfId="12894" xr:uid="{2F021BAB-E0B4-4134-8B26-3A71FAF7132D}"/>
    <cellStyle name="Normal 2 9 2 2 2 3" xfId="8927" xr:uid="{55DE5521-B903-41BE-9F53-5DD59B2230E5}"/>
    <cellStyle name="Normal 2 9 2 2 2 3 2" xfId="14285" xr:uid="{C2CBFD46-6EB1-4C6D-990E-52205C9C2C5B}"/>
    <cellStyle name="Normal 2 9 2 2 2 4" xfId="11563" xr:uid="{1D04299C-98DF-4512-8AAB-89BC072A54AD}"/>
    <cellStyle name="Normal 2 9 2 2 3" xfId="6969" xr:uid="{3DC0C0CC-9F95-4B58-8D3B-3F4561D59826}"/>
    <cellStyle name="Normal 2 9 2 2 3 2" xfId="9633" xr:uid="{2C940AF6-49E1-46DA-8D6D-9451A7AC51E7}"/>
    <cellStyle name="Normal 2 9 2 2 3 2 2" xfId="15023" xr:uid="{FFE7B851-C956-4DCA-B507-E862A07C3FCC}"/>
    <cellStyle name="Normal 2 9 2 2 3 3" xfId="12270" xr:uid="{176AED86-DF1B-4BAA-BA24-64DFFA6B8EAB}"/>
    <cellStyle name="Normal 2 9 2 2 4" xfId="8303" xr:uid="{C065C302-4412-4DF9-9BF0-ABAE04CECA6F}"/>
    <cellStyle name="Normal 2 9 2 2 4 2" xfId="13661" xr:uid="{4ED94B40-095B-4960-B85A-8A48AAC0ABD4}"/>
    <cellStyle name="Normal 2 9 2 2 5" xfId="10939" xr:uid="{D87AA882-68FF-48AA-8EDD-DDF4AC479867}"/>
    <cellStyle name="Normal 2 9 2 3" xfId="3803" xr:uid="{1137F4B5-0607-44B6-81FF-3D913FBC65C7}"/>
    <cellStyle name="Normal 2 9 2 3 2" xfId="4429" xr:uid="{A6CF997B-545A-46D3-A81E-F42A90BCEB84}"/>
    <cellStyle name="Normal 2 9 2 3 2 2" xfId="7592" xr:uid="{F6407D70-1B4D-4B5D-9E80-CB495CD7ADDA}"/>
    <cellStyle name="Normal 2 9 2 3 2 2 2" xfId="10258" xr:uid="{8B57F252-C026-4A19-B62C-2115FE1C3C70}"/>
    <cellStyle name="Normal 2 9 2 3 2 2 2 2" xfId="15648" xr:uid="{D4D9F83F-C8EC-48ED-863F-1F7953DB69E7}"/>
    <cellStyle name="Normal 2 9 2 3 2 2 3" xfId="12895" xr:uid="{08B33BDD-DBFC-451B-BAB5-C1DB63532DE1}"/>
    <cellStyle name="Normal 2 9 2 3 2 3" xfId="8928" xr:uid="{79958C38-9782-46EB-A1A6-8DF9082E1C48}"/>
    <cellStyle name="Normal 2 9 2 3 2 3 2" xfId="14286" xr:uid="{2E8CE082-6F20-42FA-853B-AF8FCBBC2D28}"/>
    <cellStyle name="Normal 2 9 2 3 2 4" xfId="11564" xr:uid="{CF0CC506-DCAF-4C25-A8B5-F191D29C6D45}"/>
    <cellStyle name="Normal 2 9 2 3 3" xfId="6970" xr:uid="{D67EF410-7228-447B-B962-38555A703662}"/>
    <cellStyle name="Normal 2 9 2 3 3 2" xfId="9634" xr:uid="{7319C466-F515-4B4E-A7EA-1AF79C75290A}"/>
    <cellStyle name="Normal 2 9 2 3 3 2 2" xfId="15024" xr:uid="{8271A0B1-205E-4B7F-A255-079F2A26D6FF}"/>
    <cellStyle name="Normal 2 9 2 3 3 3" xfId="12271" xr:uid="{CEA7EB78-6BBC-4FF6-B4F7-7607F6FB51B8}"/>
    <cellStyle name="Normal 2 9 2 3 4" xfId="8304" xr:uid="{11CFDE51-99DB-4A46-AC8E-DD3C7710E560}"/>
    <cellStyle name="Normal 2 9 2 3 4 2" xfId="13662" xr:uid="{3D80349A-D61C-4D98-AD82-E1C0FC0EAAFF}"/>
    <cellStyle name="Normal 2 9 2 3 5" xfId="10940" xr:uid="{397EAF7D-C8FB-42A2-9B46-BEAC5B3AB7B5}"/>
    <cellStyle name="Normal 2 9 2 4" xfId="4427" xr:uid="{CD4A4B4C-5523-4D5E-85B1-18A7A09CAA57}"/>
    <cellStyle name="Normal 2 9 2 4 2" xfId="7590" xr:uid="{256CB5FC-4F0C-4C27-A377-9A81017AC57C}"/>
    <cellStyle name="Normal 2 9 2 4 2 2" xfId="10256" xr:uid="{C1506AE3-B5C1-4EEB-BFBB-B6166C1CB267}"/>
    <cellStyle name="Normal 2 9 2 4 2 2 2" xfId="15646" xr:uid="{ACFC6820-55EF-498E-8DD1-75A4D5A25412}"/>
    <cellStyle name="Normal 2 9 2 4 2 3" xfId="12893" xr:uid="{932D4E2C-A8AE-4B60-AF7D-D4134B135860}"/>
    <cellStyle name="Normal 2 9 2 4 3" xfId="8926" xr:uid="{8EAE3EF3-DE07-4892-B50A-5A82748F5A66}"/>
    <cellStyle name="Normal 2 9 2 4 3 2" xfId="14284" xr:uid="{1E946033-2E61-4A1C-9383-8D7981F76FDB}"/>
    <cellStyle name="Normal 2 9 2 4 4" xfId="11562" xr:uid="{A21D7CA8-98A3-4355-B128-B7655AF048E7}"/>
    <cellStyle name="Normal 2 9 2 5" xfId="6968" xr:uid="{1C6AA980-20AE-4F38-A189-8693CE2971F3}"/>
    <cellStyle name="Normal 2 9 2 5 2" xfId="9632" xr:uid="{9C667DAF-3667-4A34-A669-204E344765FC}"/>
    <cellStyle name="Normal 2 9 2 5 2 2" xfId="15022" xr:uid="{E70E0C92-76C3-4105-95BD-12EBE292A581}"/>
    <cellStyle name="Normal 2 9 2 5 3" xfId="12269" xr:uid="{1B79A25E-BEC9-439B-B67D-E7193E150E33}"/>
    <cellStyle name="Normal 2 9 2 6" xfId="8302" xr:uid="{C7304097-230C-44BF-8082-638F7F6419EE}"/>
    <cellStyle name="Normal 2 9 2 6 2" xfId="13660" xr:uid="{C0456188-A8C1-44D6-B89A-FC7D26A248C0}"/>
    <cellStyle name="Normal 2 9 2 7" xfId="10938" xr:uid="{98FB3522-9FCB-4A97-9044-FA8E67B90502}"/>
    <cellStyle name="Normal 2 9 3" xfId="3804" xr:uid="{F3A1B595-87EF-48E9-BEFA-AC86AD63C419}"/>
    <cellStyle name="Normal 2 9 3 2" xfId="4430" xr:uid="{9A6ACCF5-498A-4645-A884-3B92E99EB718}"/>
    <cellStyle name="Normal 2 9 3 2 2" xfId="7593" xr:uid="{EB5B359C-F407-4AEC-A96F-6896ADBB35B2}"/>
    <cellStyle name="Normal 2 9 3 2 2 2" xfId="10259" xr:uid="{E5CEC7C1-D71C-4A5B-88A3-04BF9BCEC211}"/>
    <cellStyle name="Normal 2 9 3 2 2 2 2" xfId="15649" xr:uid="{9147CEE1-9B91-46B2-808E-6FCDD85F5096}"/>
    <cellStyle name="Normal 2 9 3 2 2 3" xfId="12896" xr:uid="{AA8F8545-3E9A-48AC-AD2A-9870F5831458}"/>
    <cellStyle name="Normal 2 9 3 2 3" xfId="8929" xr:uid="{C5EFFDD9-E758-4B13-9AFE-C1075E110351}"/>
    <cellStyle name="Normal 2 9 3 2 3 2" xfId="14287" xr:uid="{E7FB6C4E-8BDA-4FCB-8DC5-3AD897E15537}"/>
    <cellStyle name="Normal 2 9 3 2 4" xfId="11565" xr:uid="{81729E78-1059-49DB-B6D8-8FF003D71249}"/>
    <cellStyle name="Normal 2 9 3 3" xfId="6971" xr:uid="{F9AD0B6D-7958-422D-829B-AE3EC72B8A2B}"/>
    <cellStyle name="Normal 2 9 3 3 2" xfId="9635" xr:uid="{E9FF2DDC-695C-43C9-9DEB-AA8736390B99}"/>
    <cellStyle name="Normal 2 9 3 3 2 2" xfId="15025" xr:uid="{8B0FCA59-9457-4BC1-A94D-53C435E78254}"/>
    <cellStyle name="Normal 2 9 3 3 3" xfId="12272" xr:uid="{543147DE-B375-4347-9607-E13F5C11C85C}"/>
    <cellStyle name="Normal 2 9 3 4" xfId="8305" xr:uid="{785E70D5-87E5-41A5-8476-7880AD37B380}"/>
    <cellStyle name="Normal 2 9 3 4 2" xfId="13663" xr:uid="{FF55464F-C536-4247-B1DA-3F3BD2572019}"/>
    <cellStyle name="Normal 2 9 3 5" xfId="10941" xr:uid="{D9D6DE9C-441C-4653-99A6-5D4D5A7D14A6}"/>
    <cellStyle name="Normal 2 9 4" xfId="3805" xr:uid="{B8C5E1F9-54C8-42E9-8A92-387500480F66}"/>
    <cellStyle name="Normal 2 9 4 2" xfId="4431" xr:uid="{A379C59E-777B-42E2-BA9A-8F18E5C5AAF0}"/>
    <cellStyle name="Normal 2 9 4 2 2" xfId="7594" xr:uid="{3600F472-54DA-49EB-90DD-F87EA2B29DA0}"/>
    <cellStyle name="Normal 2 9 4 2 2 2" xfId="10260" xr:uid="{5A502CE8-83D1-4036-A381-EDEBE1826AA4}"/>
    <cellStyle name="Normal 2 9 4 2 2 2 2" xfId="15650" xr:uid="{FB66441A-D982-48E1-BE97-F99484B099F6}"/>
    <cellStyle name="Normal 2 9 4 2 2 3" xfId="12897" xr:uid="{7614E44E-0FAC-4559-9A92-EBB3A4E3D06B}"/>
    <cellStyle name="Normal 2 9 4 2 3" xfId="8930" xr:uid="{186AC801-7B38-4759-9DBE-5745CD1E470C}"/>
    <cellStyle name="Normal 2 9 4 2 3 2" xfId="14288" xr:uid="{134EB9F0-0D3C-44C0-834E-2188551E77FD}"/>
    <cellStyle name="Normal 2 9 4 2 4" xfId="11566" xr:uid="{EC868E8A-4AF3-40D1-A80E-C3AB6551F58E}"/>
    <cellStyle name="Normal 2 9 4 3" xfId="6972" xr:uid="{1B73D98B-0B3D-48CD-8A68-1EAA69D88AA2}"/>
    <cellStyle name="Normal 2 9 4 3 2" xfId="9636" xr:uid="{FB2E20D1-CED9-4EF7-B0B7-B6B48B9A956B}"/>
    <cellStyle name="Normal 2 9 4 3 2 2" xfId="15026" xr:uid="{1AAED50D-A743-4D76-961D-612608823CB4}"/>
    <cellStyle name="Normal 2 9 4 3 3" xfId="12273" xr:uid="{410CFB34-9D78-4AEC-B2F0-147AB2D2585A}"/>
    <cellStyle name="Normal 2 9 4 4" xfId="8306" xr:uid="{928EAA9D-8444-403B-87E2-70CB63E9D1EA}"/>
    <cellStyle name="Normal 2 9 4 4 2" xfId="13664" xr:uid="{D2ACCDB9-99F1-4C1F-9B9F-C8A9CB2EAFE9}"/>
    <cellStyle name="Normal 2 9 4 5" xfId="10942" xr:uid="{62158729-FD5B-4AED-A60E-DDECA10EE859}"/>
    <cellStyle name="Normal 2 9 5" xfId="4426" xr:uid="{08EECA75-D8FC-40B9-A376-FDC5BE97C432}"/>
    <cellStyle name="Normal 2 9 5 2" xfId="7589" xr:uid="{A520AD15-04B9-4FA3-9931-C0F0121C6565}"/>
    <cellStyle name="Normal 2 9 5 2 2" xfId="10255" xr:uid="{D0DC723E-EB1E-4605-B995-493A2A04463E}"/>
    <cellStyle name="Normal 2 9 5 2 2 2" xfId="15645" xr:uid="{B6795BEF-C17D-4D5A-A00D-FDFDCABB5946}"/>
    <cellStyle name="Normal 2 9 5 2 3" xfId="12892" xr:uid="{BF76EF0B-D523-43A2-A49C-767C378A8DDD}"/>
    <cellStyle name="Normal 2 9 5 3" xfId="8925" xr:uid="{B3981A3C-E369-46A3-81E5-013D5B138055}"/>
    <cellStyle name="Normal 2 9 5 3 2" xfId="14283" xr:uid="{2BAD725E-6D71-4735-87C1-90B82107478A}"/>
    <cellStyle name="Normal 2 9 5 4" xfId="11561" xr:uid="{ED26C729-F66A-42D9-846D-65EBF1942DF5}"/>
    <cellStyle name="Normal 2 9 6" xfId="6967" xr:uid="{3E9C71C7-2560-407B-9BFB-D8DF8599590C}"/>
    <cellStyle name="Normal 2 9 6 2" xfId="9631" xr:uid="{565D20B3-74FD-48A7-9660-85D89783022B}"/>
    <cellStyle name="Normal 2 9 6 2 2" xfId="15021" xr:uid="{3153AD99-9289-42E0-B5FF-DCA01A2D7106}"/>
    <cellStyle name="Normal 2 9 6 3" xfId="12268" xr:uid="{A36CBBF7-9CD6-4AD3-9432-8EECF2A9F047}"/>
    <cellStyle name="Normal 2 9 7" xfId="8301" xr:uid="{70CA8CE9-6CA0-42D0-957F-BC1025F5DD99}"/>
    <cellStyle name="Normal 2 9 7 2" xfId="13659" xr:uid="{BD762735-89B2-414F-A047-2D85404F8F00}"/>
    <cellStyle name="Normal 2 9 8" xfId="10937" xr:uid="{9B74EEDF-2BF5-46B1-B706-42843D31F711}"/>
    <cellStyle name="Normal 20" xfId="3806" xr:uid="{3AD78A2D-4356-4D95-9908-719D5E062C64}"/>
    <cellStyle name="Normal 20 2" xfId="4432" xr:uid="{DB08D8C9-EA4D-47A9-9ED3-A57C8B73A654}"/>
    <cellStyle name="Normal 20 2 2" xfId="7595" xr:uid="{A2969AC0-8C34-403B-AE81-3215657E2415}"/>
    <cellStyle name="Normal 20 2 2 2" xfId="10261" xr:uid="{7640EF8B-1EFA-4399-8E5E-531FE5E685C8}"/>
    <cellStyle name="Normal 20 2 2 2 2" xfId="15651" xr:uid="{7E99C4B1-5AB5-444B-B28E-CF04ECB3D152}"/>
    <cellStyle name="Normal 20 2 2 3" xfId="12898" xr:uid="{A7936461-EC52-4F3A-BA4A-601A568967E2}"/>
    <cellStyle name="Normal 20 2 3" xfId="8931" xr:uid="{F1857917-71F5-42C4-AB60-091CC71FD20F}"/>
    <cellStyle name="Normal 20 2 3 2" xfId="14289" xr:uid="{3C1DB722-D71C-4B95-9D23-B97971C60D20}"/>
    <cellStyle name="Normal 20 2 4" xfId="11567" xr:uid="{5F42EDC9-6A2D-4ADA-9C94-DF7645FC2523}"/>
    <cellStyle name="Normal 20 3" xfId="6973" xr:uid="{2E66772C-79AE-44C4-A36B-0D24941845F0}"/>
    <cellStyle name="Normal 20 3 2" xfId="9637" xr:uid="{9BE28502-459E-4E6B-B04B-D35E85295A90}"/>
    <cellStyle name="Normal 20 3 2 2" xfId="15027" xr:uid="{9C9432FF-D540-497F-A915-08556BBB4FF4}"/>
    <cellStyle name="Normal 20 3 3" xfId="12274" xr:uid="{EA4B7B84-30A4-4ED4-8B82-45A9963CF5D4}"/>
    <cellStyle name="Normal 20 4" xfId="8307" xr:uid="{53D3D451-1A4F-4C0E-B1D0-69CB12D0A964}"/>
    <cellStyle name="Normal 20 4 2" xfId="13665" xr:uid="{3C881F1B-BA65-4131-8E61-1695E6095843}"/>
    <cellStyle name="Normal 20 5" xfId="10943" xr:uid="{DF98D656-470B-4B52-A3D8-5963C6FF5FAB}"/>
    <cellStyle name="Normal 21" xfId="3807" xr:uid="{9A49D38F-0520-4405-80C7-582BCD03D2AB}"/>
    <cellStyle name="Normal 21 2" xfId="4433" xr:uid="{B86CF2A1-DA47-4AC1-8B17-1758783C01D3}"/>
    <cellStyle name="Normal 21 2 2" xfId="7596" xr:uid="{F063CCE8-2BE2-4844-BFE9-7B9EF1C4D5F2}"/>
    <cellStyle name="Normal 21 2 2 2" xfId="10262" xr:uid="{903262F3-7C56-401C-ACED-049EAECDA233}"/>
    <cellStyle name="Normal 21 2 2 2 2" xfId="15652" xr:uid="{1DE9E7D8-2BBA-40C1-AD7F-9068D0EDA0F8}"/>
    <cellStyle name="Normal 21 2 2 3" xfId="12899" xr:uid="{7E75EFB6-4DC5-402F-B314-C31F11CA9640}"/>
    <cellStyle name="Normal 21 2 3" xfId="8932" xr:uid="{AD849C6A-6FD6-4F1A-BF9A-E78491F50737}"/>
    <cellStyle name="Normal 21 2 3 2" xfId="14290" xr:uid="{B0EB423B-6338-49C2-8A7E-5CE1D9FAEF01}"/>
    <cellStyle name="Normal 21 2 4" xfId="11568" xr:uid="{5BB35202-7410-43C4-8442-892EE15CB7E2}"/>
    <cellStyle name="Normal 21 3" xfId="6974" xr:uid="{70DB58F3-0782-473E-AA3D-B0835634C8CC}"/>
    <cellStyle name="Normal 21 3 2" xfId="9638" xr:uid="{F4712ACB-722A-4C0B-82C7-8F57A9B4380B}"/>
    <cellStyle name="Normal 21 3 2 2" xfId="15028" xr:uid="{D07B29C1-5CD0-4AF3-969F-B48BE387132A}"/>
    <cellStyle name="Normal 21 3 3" xfId="12275" xr:uid="{B69B1272-44DF-4710-A0CA-DA26532AE100}"/>
    <cellStyle name="Normal 21 4" xfId="8308" xr:uid="{AAA4C714-499C-4005-9E92-B436F7E6A640}"/>
    <cellStyle name="Normal 21 4 2" xfId="13666" xr:uid="{C5631CF1-6A10-4A13-AB79-807C9A5FE6BD}"/>
    <cellStyle name="Normal 21 5" xfId="10944" xr:uid="{E4EFF802-6C90-4EF8-81F3-05361D226E73}"/>
    <cellStyle name="Normal 22" xfId="3808" xr:uid="{69E72D57-7FA0-442F-B1FE-D00C8177522F}"/>
    <cellStyle name="Normal 22 2" xfId="4434" xr:uid="{067ED54C-C3CB-40D2-ACF9-A7D444D5B481}"/>
    <cellStyle name="Normal 22 2 2" xfId="7597" xr:uid="{BF7E50C6-83AF-4F4B-8016-32877DC1D748}"/>
    <cellStyle name="Normal 22 2 2 2" xfId="10263" xr:uid="{4577E8CC-8C7F-4D16-947B-3E3DEF0F3FE6}"/>
    <cellStyle name="Normal 22 2 2 2 2" xfId="15653" xr:uid="{97F2D6A9-F23D-4A17-A4C2-1D8B17599344}"/>
    <cellStyle name="Normal 22 2 2 3" xfId="12900" xr:uid="{6CA6730C-4605-44FE-94D2-B0461FD60832}"/>
    <cellStyle name="Normal 22 2 3" xfId="8933" xr:uid="{16705851-5E0A-496D-B5D2-8403AB7E54B0}"/>
    <cellStyle name="Normal 22 2 3 2" xfId="14291" xr:uid="{4A27C727-2662-42E7-862D-CCAE30FE089C}"/>
    <cellStyle name="Normal 22 2 4" xfId="11569" xr:uid="{34FF5D99-327F-405A-9F4B-C35D489D07D5}"/>
    <cellStyle name="Normal 22 3" xfId="6975" xr:uid="{B49159F5-C26B-4C28-BEE3-3B1B10A345C1}"/>
    <cellStyle name="Normal 22 3 2" xfId="9639" xr:uid="{38ADEF83-8554-4B57-863C-1A27D6E31FF6}"/>
    <cellStyle name="Normal 22 3 2 2" xfId="15029" xr:uid="{1A6D47A0-8C39-4FE6-9AEB-D2EBC32D03B4}"/>
    <cellStyle name="Normal 22 3 3" xfId="12276" xr:uid="{DDB8426E-837E-4742-B7BE-1741EE4A72E5}"/>
    <cellStyle name="Normal 22 4" xfId="8309" xr:uid="{A505E9E3-4E58-4FA2-86ED-7FC9333B41FB}"/>
    <cellStyle name="Normal 22 4 2" xfId="13667" xr:uid="{038B304F-5692-402A-96E6-7FA17788EC4D}"/>
    <cellStyle name="Normal 22 5" xfId="10945" xr:uid="{AF5083C2-876C-48AE-9FCD-7DF7500C1F02}"/>
    <cellStyle name="Normal 23" xfId="3521" xr:uid="{B1A7D94A-FC30-4136-99FA-0CA79449A6AA}"/>
    <cellStyle name="Normal 23 2" xfId="4162" xr:uid="{C0FDC123-154B-4163-BFCF-9E09ED7F8CE1}"/>
    <cellStyle name="Normal 23 2 2" xfId="7327" xr:uid="{B2FDA584-C8EE-4CB1-8A39-E73952452336}"/>
    <cellStyle name="Normal 23 2 2 2" xfId="9991" xr:uid="{067DBEE2-3C24-46FE-AD64-EB3E272947FB}"/>
    <cellStyle name="Normal 23 2 2 2 2" xfId="15381" xr:uid="{A0309807-82DE-480A-965A-F5597CD1DE27}"/>
    <cellStyle name="Normal 23 2 2 3" xfId="12628" xr:uid="{74E9218A-E56E-4E4F-B0BA-A1CB64087ABB}"/>
    <cellStyle name="Normal 23 2 3" xfId="8661" xr:uid="{440DDCB1-108C-4A05-AA2D-EA33091CCEC3}"/>
    <cellStyle name="Normal 23 2 3 2" xfId="14019" xr:uid="{7DB4F828-08E2-4A58-B282-C71C1E414B7F}"/>
    <cellStyle name="Normal 23 2 4" xfId="11297" xr:uid="{E2C6E782-4338-4A59-BA6B-F78678C5E24E}"/>
    <cellStyle name="Normal 23 3" xfId="6717" xr:uid="{847F27FE-529F-44A8-B6B6-035DB5ABD4C0}"/>
    <cellStyle name="Normal 23 3 2" xfId="9380" xr:uid="{181D4F50-CDF9-48FD-BE30-AF9159EDE918}"/>
    <cellStyle name="Normal 23 3 2 2" xfId="14770" xr:uid="{EFEACC79-FFE1-438B-AB2C-B5B17935929C}"/>
    <cellStyle name="Normal 23 3 3" xfId="12017" xr:uid="{A0DF1C12-3FE1-4BBE-813A-E6A9C27D3C0E}"/>
    <cellStyle name="Normal 23 4" xfId="8045" xr:uid="{BDDF57A4-DF76-4071-A4B4-022F35FE59E4}"/>
    <cellStyle name="Normal 23 4 2" xfId="15954" xr:uid="{10F284C0-C690-48F6-AAA2-190FAB11C53B}"/>
    <cellStyle name="Normal 23 5" xfId="13403" xr:uid="{71D6E3BA-F543-4385-A192-1BA96272FC34}"/>
    <cellStyle name="Normal 23 6" xfId="10686" xr:uid="{13D78C76-8392-4D7A-89CB-C2724FD5AE87}"/>
    <cellStyle name="Normal 24" xfId="4734" xr:uid="{2CA669CB-A78C-433A-9664-40CE13DD566D}"/>
    <cellStyle name="Normal 25" xfId="4737" xr:uid="{2985EA9E-2C68-4570-853D-734A8055F9FA}"/>
    <cellStyle name="Normal 26" xfId="4738" xr:uid="{9F79FE04-C74D-4D58-9BE4-3F2B58AFF5AB}"/>
    <cellStyle name="Normal 27" xfId="4739" xr:uid="{8802D317-5C4D-4981-BC97-FE9B8EA37C33}"/>
    <cellStyle name="Normal 28" xfId="4740" xr:uid="{43C03781-C94F-4A63-89B9-A64CAC5EC401}"/>
    <cellStyle name="Normal 29" xfId="4741" xr:uid="{1D497B90-BA16-4D15-A9E9-B2CB14FDC143}"/>
    <cellStyle name="Normal 3" xfId="1024" xr:uid="{F670C788-73EB-496E-9FB1-2846D177971A}"/>
    <cellStyle name="Normal 3 10" xfId="3810" xr:uid="{03A4CF59-BFA4-433E-A67B-A39F6BD96619}"/>
    <cellStyle name="Normal 3 10 2" xfId="3811" xr:uid="{90E20A33-EDB4-4212-9842-19316A1652B3}"/>
    <cellStyle name="Normal 3 10 2 2" xfId="4437" xr:uid="{860972B7-9A60-4394-A648-BFDC8525D826}"/>
    <cellStyle name="Normal 3 10 2 2 2" xfId="7600" xr:uid="{BFBCDEA0-B3A3-4FEC-8CEB-13667464C785}"/>
    <cellStyle name="Normal 3 10 2 2 2 2" xfId="10266" xr:uid="{80D47CFF-690F-4974-9D61-32F2F5ED496F}"/>
    <cellStyle name="Normal 3 10 2 2 2 2 2" xfId="15656" xr:uid="{7462C4B4-64B2-4690-B3E4-986B06817179}"/>
    <cellStyle name="Normal 3 10 2 2 2 3" xfId="12903" xr:uid="{C072587B-5B80-44A9-931F-103DC01A0416}"/>
    <cellStyle name="Normal 3 10 2 2 3" xfId="8936" xr:uid="{C7595E0D-160F-481A-B9B3-546BF989575F}"/>
    <cellStyle name="Normal 3 10 2 2 3 2" xfId="14294" xr:uid="{AD6B0595-5C6B-4733-9B33-E70DEFC027E3}"/>
    <cellStyle name="Normal 3 10 2 2 4" xfId="11572" xr:uid="{434F3B99-3965-4797-BEFB-8276B6995D5E}"/>
    <cellStyle name="Normal 3 10 2 3" xfId="6978" xr:uid="{2FDA0771-B40C-4508-B4AA-16E7ECF89046}"/>
    <cellStyle name="Normal 3 10 2 3 2" xfId="9642" xr:uid="{1274E2FF-D3B2-44F5-AE65-0A700A3909C5}"/>
    <cellStyle name="Normal 3 10 2 3 2 2" xfId="15032" xr:uid="{60338522-EFC1-488C-B02F-5D831D660ABC}"/>
    <cellStyle name="Normal 3 10 2 3 3" xfId="12279" xr:uid="{03E6F8E6-2D59-4C64-A89D-62A9040D6CB7}"/>
    <cellStyle name="Normal 3 10 2 4" xfId="8312" xr:uid="{0AB9621F-B6EC-43F6-8E37-6615DCDE2630}"/>
    <cellStyle name="Normal 3 10 2 4 2" xfId="13670" xr:uid="{1A109458-C0BC-4FBE-8586-143C49110FDB}"/>
    <cellStyle name="Normal 3 10 2 5" xfId="10948" xr:uid="{A27DF71B-4C2D-4A0A-9D03-3174B872A140}"/>
    <cellStyle name="Normal 3 10 3" xfId="4436" xr:uid="{D7EBEC13-DE31-4C3C-A842-F9D9D6B07BF6}"/>
    <cellStyle name="Normal 3 10 3 2" xfId="7599" xr:uid="{B363A5CB-3C1A-4425-BD8C-C5962E23B757}"/>
    <cellStyle name="Normal 3 10 3 2 2" xfId="10265" xr:uid="{4D26BE13-F621-4525-9F49-56B74B69EC4C}"/>
    <cellStyle name="Normal 3 10 3 2 2 2" xfId="15655" xr:uid="{F5F8D137-50D0-4C18-B572-B0424412D9C7}"/>
    <cellStyle name="Normal 3 10 3 2 3" xfId="12902" xr:uid="{1FC2394F-9443-4D1E-945B-224D82AD1088}"/>
    <cellStyle name="Normal 3 10 3 3" xfId="8935" xr:uid="{DA9AC4F0-5432-4132-886C-87B38D2F2D9A}"/>
    <cellStyle name="Normal 3 10 3 3 2" xfId="14293" xr:uid="{A85236F6-DE7F-476B-9200-E84860064D80}"/>
    <cellStyle name="Normal 3 10 3 4" xfId="11571" xr:uid="{6DC8F657-E09F-49C3-BBCD-B0793205B96D}"/>
    <cellStyle name="Normal 3 10 4" xfId="6977" xr:uid="{EE6042F7-B7C6-4995-9994-8513DE2ED34D}"/>
    <cellStyle name="Normal 3 10 4 2" xfId="9641" xr:uid="{E9E4D6D8-9C71-4A6F-BE6C-4F806C33BFDF}"/>
    <cellStyle name="Normal 3 10 4 2 2" xfId="15031" xr:uid="{6AA0079B-E108-4456-B58C-2106A09A7F5A}"/>
    <cellStyle name="Normal 3 10 4 3" xfId="12278" xr:uid="{A9564300-8E1F-41E0-9EBE-5478A12FC552}"/>
    <cellStyle name="Normal 3 10 5" xfId="8311" xr:uid="{7405E43F-A75D-4653-BDA9-EF0458DFE9A4}"/>
    <cellStyle name="Normal 3 10 5 2" xfId="13669" xr:uid="{51F0E4B5-D84C-4B06-910A-6613907A44A1}"/>
    <cellStyle name="Normal 3 10 6" xfId="10947" xr:uid="{F5BFAF62-2306-4A7E-9A71-8CBEB76A8555}"/>
    <cellStyle name="Normal 3 11" xfId="3812" xr:uid="{19D2C571-9476-409C-8E6D-378DF0388645}"/>
    <cellStyle name="Normal 3 11 2" xfId="4438" xr:uid="{6AF2E02C-8389-4BB8-8714-B31677455D19}"/>
    <cellStyle name="Normal 3 11 2 2" xfId="7601" xr:uid="{A41F9BB2-7D94-4534-AD37-BD09216BF857}"/>
    <cellStyle name="Normal 3 11 2 2 2" xfId="10267" xr:uid="{3EDE7DAA-749B-4770-81E7-7C0021B12174}"/>
    <cellStyle name="Normal 3 11 2 2 2 2" xfId="15657" xr:uid="{E1C78F53-ECC2-4E2A-AEB5-148630ACB65F}"/>
    <cellStyle name="Normal 3 11 2 2 3" xfId="12904" xr:uid="{BC2B5D9B-3501-4BA1-B4C6-D27C6BFB5049}"/>
    <cellStyle name="Normal 3 11 2 3" xfId="8937" xr:uid="{65D26E96-385F-469F-A96D-84763D93104F}"/>
    <cellStyle name="Normal 3 11 2 3 2" xfId="14295" xr:uid="{409C170E-4654-4715-9E01-AF65EA133626}"/>
    <cellStyle name="Normal 3 11 2 4" xfId="11573" xr:uid="{EE4706A6-FAAC-4C79-A547-262C528E918F}"/>
    <cellStyle name="Normal 3 11 3" xfId="6979" xr:uid="{77ACEBA9-1D39-439F-B001-BAA73C81225B}"/>
    <cellStyle name="Normal 3 11 3 2" xfId="9643" xr:uid="{94269966-A88B-45B5-B948-4FCF81AF19F5}"/>
    <cellStyle name="Normal 3 11 3 2 2" xfId="15033" xr:uid="{EFAF3ADF-1251-409D-A00F-9C4D7669373D}"/>
    <cellStyle name="Normal 3 11 3 3" xfId="12280" xr:uid="{CE0EC0AE-D5E7-4DD5-9F9E-D1157F1B24E7}"/>
    <cellStyle name="Normal 3 11 4" xfId="8313" xr:uid="{DE726DD6-F70E-4B4E-B689-216935FE624B}"/>
    <cellStyle name="Normal 3 11 4 2" xfId="13671" xr:uid="{A2F95339-268A-4CFE-A451-BD9E8EFA9CBA}"/>
    <cellStyle name="Normal 3 11 5" xfId="10949" xr:uid="{99E7A4F6-CB18-464D-8058-03F935E7B21A}"/>
    <cellStyle name="Normal 3 12" xfId="3813" xr:uid="{BDE55E19-11C0-4925-980A-FC03CDF85E10}"/>
    <cellStyle name="Normal 3 12 2" xfId="4439" xr:uid="{C87D3AC2-E914-4816-B91C-7521DCD93E87}"/>
    <cellStyle name="Normal 3 12 2 2" xfId="7602" xr:uid="{6C4E2876-C26E-4CC6-B445-81D824E0FD69}"/>
    <cellStyle name="Normal 3 12 2 2 2" xfId="10268" xr:uid="{571FC342-B6FE-47B4-9698-D7CCE2C78F7F}"/>
    <cellStyle name="Normal 3 12 2 2 2 2" xfId="15658" xr:uid="{33F3765A-3FCA-473B-BC2A-485DE4B7AC97}"/>
    <cellStyle name="Normal 3 12 2 2 3" xfId="12905" xr:uid="{B3494222-A9AC-4AC7-891F-6A94E6365CA0}"/>
    <cellStyle name="Normal 3 12 2 3" xfId="8938" xr:uid="{3CF53882-3DC4-4008-8E59-2665C727A8B8}"/>
    <cellStyle name="Normal 3 12 2 3 2" xfId="14296" xr:uid="{1B65D62B-34B8-4C26-8220-16E728A64D98}"/>
    <cellStyle name="Normal 3 12 2 4" xfId="11574" xr:uid="{E9CCBB92-E3B3-498A-BF3D-A17FB824091F}"/>
    <cellStyle name="Normal 3 12 3" xfId="6980" xr:uid="{3CB02C31-877E-46AC-8670-03AE8327CA4E}"/>
    <cellStyle name="Normal 3 12 3 2" xfId="9644" xr:uid="{9DF04AD5-51E3-4EC6-BB4E-D23B4A157D2B}"/>
    <cellStyle name="Normal 3 12 3 2 2" xfId="15034" xr:uid="{12B859E8-71A6-4892-9C19-78D2E73C6324}"/>
    <cellStyle name="Normal 3 12 3 3" xfId="12281" xr:uid="{2FB5D543-B3F5-49A9-9770-3E9AD797B7A7}"/>
    <cellStyle name="Normal 3 12 4" xfId="8314" xr:uid="{BB95D00A-96EF-4487-80E2-05A7E260EC56}"/>
    <cellStyle name="Normal 3 12 4 2" xfId="13672" xr:uid="{D6928F45-67EE-40D8-AA10-8EA3B6C18FB5}"/>
    <cellStyle name="Normal 3 12 5" xfId="10950" xr:uid="{82463B36-2860-4F4A-9F16-E5327824E14B}"/>
    <cellStyle name="Normal 3 13" xfId="3814" xr:uid="{CCA25B85-FDDE-4214-BFCC-93F24E00A20F}"/>
    <cellStyle name="Normal 3 13 2" xfId="4440" xr:uid="{078295C2-1BFB-4333-A018-9D6251434DBA}"/>
    <cellStyle name="Normal 3 13 2 2" xfId="7603" xr:uid="{2EB877D4-E478-461F-BF7D-8C37836F78B5}"/>
    <cellStyle name="Normal 3 13 2 2 2" xfId="10269" xr:uid="{E6B8562F-C6D3-46DD-9F5C-B5E3AA647D83}"/>
    <cellStyle name="Normal 3 13 2 2 2 2" xfId="15659" xr:uid="{A1401887-FF6B-453C-ABED-22C432EA7F9A}"/>
    <cellStyle name="Normal 3 13 2 2 3" xfId="12906" xr:uid="{CC4BC0B7-982F-4AD3-A99B-C4F61DF6C197}"/>
    <cellStyle name="Normal 3 13 2 3" xfId="8939" xr:uid="{E8ED529F-50BB-491A-9917-B0C1857B7AB4}"/>
    <cellStyle name="Normal 3 13 2 3 2" xfId="14297" xr:uid="{BF3112DD-8302-44AE-92AE-876DE54C2958}"/>
    <cellStyle name="Normal 3 13 2 4" xfId="11575" xr:uid="{464DF6CC-0502-480B-96AC-95D5DEF8B576}"/>
    <cellStyle name="Normal 3 13 3" xfId="6981" xr:uid="{AA9BD08B-006F-4FDF-B6A8-5EBD98E33185}"/>
    <cellStyle name="Normal 3 13 3 2" xfId="9645" xr:uid="{BD3ACDC0-A4FF-4671-B4A5-825BFA170BC7}"/>
    <cellStyle name="Normal 3 13 3 2 2" xfId="15035" xr:uid="{D35D3469-623A-46A8-813D-8324FDBFBF9C}"/>
    <cellStyle name="Normal 3 13 3 3" xfId="12282" xr:uid="{18E782D9-5473-4D1E-A8C9-6BCDA1BEA4C3}"/>
    <cellStyle name="Normal 3 13 4" xfId="8315" xr:uid="{C122DD9D-300F-4AAE-AEE6-F5C9C6443117}"/>
    <cellStyle name="Normal 3 13 4 2" xfId="13673" xr:uid="{87A1E15B-1752-4724-BF4A-3978C9C32F1E}"/>
    <cellStyle name="Normal 3 13 5" xfId="10951" xr:uid="{518F8D4C-B549-4E17-A01A-4372C4F9C43F}"/>
    <cellStyle name="Normal 3 14" xfId="3809" xr:uid="{7EA499FD-BD0A-42C6-83B9-EBC3B89AA66B}"/>
    <cellStyle name="Normal 3 14 2" xfId="4435" xr:uid="{5936300E-0508-44C7-996D-3699A71AB1FB}"/>
    <cellStyle name="Normal 3 14 2 2" xfId="7598" xr:uid="{ABF1AFF0-D883-4E05-ACAD-A18FC022883A}"/>
    <cellStyle name="Normal 3 14 2 2 2" xfId="10264" xr:uid="{05F4DE64-B77E-46B5-B64C-0928ED6B0394}"/>
    <cellStyle name="Normal 3 14 2 2 2 2" xfId="15654" xr:uid="{2BFAE100-A39E-477C-9FD0-6FEC637F06BB}"/>
    <cellStyle name="Normal 3 14 2 2 3" xfId="12901" xr:uid="{F9485FD8-D7D3-4598-82E4-9A8327F3FF9A}"/>
    <cellStyle name="Normal 3 14 2 3" xfId="8934" xr:uid="{B0DC5D19-7161-4207-875D-0F3BC36482E2}"/>
    <cellStyle name="Normal 3 14 2 3 2" xfId="14292" xr:uid="{8FD500EF-612A-4A20-8C84-71DBFDFBD1BE}"/>
    <cellStyle name="Normal 3 14 2 4" xfId="11570" xr:uid="{99B1ACE3-5C65-4256-BC23-A1A4C2FCB88F}"/>
    <cellStyle name="Normal 3 14 3" xfId="6976" xr:uid="{444F5E9E-51C0-4C2E-9B85-F385F3F695EC}"/>
    <cellStyle name="Normal 3 14 3 2" xfId="9640" xr:uid="{57AA5A29-1CD4-436F-86CF-D117B9AFB4F8}"/>
    <cellStyle name="Normal 3 14 3 2 2" xfId="15030" xr:uid="{16C506C6-86D4-437F-A1D8-2F72CC817A13}"/>
    <cellStyle name="Normal 3 14 3 3" xfId="12277" xr:uid="{AF51349F-F1E6-446A-B5D6-B80F9E45C32C}"/>
    <cellStyle name="Normal 3 14 4" xfId="8310" xr:uid="{F0B301FE-E183-4A2A-8C75-9AF6E159CE77}"/>
    <cellStyle name="Normal 3 14 4 2" xfId="13668" xr:uid="{8C5A9AC7-70BF-4AFF-8796-D3AB33F0DD15}"/>
    <cellStyle name="Normal 3 14 5" xfId="10946" xr:uid="{EA57B7C8-E7FD-479C-8B3D-F0CB6F0D478D}"/>
    <cellStyle name="Normal 3 15" xfId="3387" xr:uid="{06A382E0-CCDC-4D66-8EDF-99516068EED4}"/>
    <cellStyle name="Normal 3 2" xfId="11" xr:uid="{F32BCB1D-6CD6-4383-AB60-5A4CA62AEA81}"/>
    <cellStyle name="Normal 3 2 10" xfId="6230" xr:uid="{6606CFFC-DDB0-4F02-8BA2-2440BDA25A53}"/>
    <cellStyle name="Normal 3 2 10 2" xfId="9260" xr:uid="{9D39A3A7-CD36-4A4A-8D47-78D3956B5EC4}"/>
    <cellStyle name="Normal 3 2 10 2 2" xfId="14642" xr:uid="{A1B5C52D-F566-458D-A556-89274266C37A}"/>
    <cellStyle name="Normal 3 2 10 3" xfId="11897" xr:uid="{89627D86-EC09-4F25-B1F8-36DC29AA97CE}"/>
    <cellStyle name="Normal 3 2 11" xfId="7904" xr:uid="{E6CF0C59-1752-42FC-85B3-F3808E24C434}"/>
    <cellStyle name="Normal 3 2 11 2" xfId="13219" xr:uid="{3C19496C-B0F9-45D6-B148-5F42A20960BE}"/>
    <cellStyle name="Normal 3 2 12" xfId="10566" xr:uid="{DB819E01-6783-4BB9-9235-0AE229EAE366}"/>
    <cellStyle name="Normal 3 2 2" xfId="1025" xr:uid="{D18FA555-5D49-4A0A-9C45-0EC5420FD919}"/>
    <cellStyle name="Normal 3 2 2 2" xfId="2649" xr:uid="{317D5C73-1DA8-4CE7-8202-3E603DCA148E}"/>
    <cellStyle name="Normal 3 2 2 2 2" xfId="4443" xr:uid="{E5ADE900-C7DB-4A4B-9365-63BB2C13B5BC}"/>
    <cellStyle name="Normal 3 2 2 2 2 2" xfId="7606" xr:uid="{410DDF37-B717-4A8F-BE4C-CE0E82289DA7}"/>
    <cellStyle name="Normal 3 2 2 2 2 2 2" xfId="10272" xr:uid="{2912E69B-7B8A-4EF4-B17E-D4C2908BCCCC}"/>
    <cellStyle name="Normal 3 2 2 2 2 2 2 2" xfId="15662" xr:uid="{22BA5A57-82F0-4446-938F-E0A71FDFD0BE}"/>
    <cellStyle name="Normal 3 2 2 2 2 2 3" xfId="12909" xr:uid="{2E84B6A5-7D01-463A-AC19-69FDF5D4B2A5}"/>
    <cellStyle name="Normal 3 2 2 2 2 3" xfId="8942" xr:uid="{34C5DA33-970E-4E4A-946D-E994B2897BBE}"/>
    <cellStyle name="Normal 3 2 2 2 2 3 2" xfId="14300" xr:uid="{08DE33E2-4568-4621-8916-A4E960B2B720}"/>
    <cellStyle name="Normal 3 2 2 2 2 4" xfId="11578" xr:uid="{22A05941-D552-4F61-BFEC-FA3A0CE75DE8}"/>
    <cellStyle name="Normal 3 2 2 2 3" xfId="3817" xr:uid="{C8CC92AE-E615-4399-8CE3-342AFEBC4B1A}"/>
    <cellStyle name="Normal 3 2 2 2 3 2" xfId="6984" xr:uid="{101BAC54-049B-4075-8822-8FF5DBF34BD4}"/>
    <cellStyle name="Normal 3 2 2 2 3 2 2" xfId="9648" xr:uid="{CC4ED515-A0C2-40C9-8A10-D4F550421AF9}"/>
    <cellStyle name="Normal 3 2 2 2 3 2 2 2" xfId="15038" xr:uid="{F33BBD66-6357-4425-BFB0-AF0F2925E03A}"/>
    <cellStyle name="Normal 3 2 2 2 3 2 3" xfId="12285" xr:uid="{DAA6FEBE-746B-4A42-B8B5-6F35C0F32B09}"/>
    <cellStyle name="Normal 3 2 2 2 3 3" xfId="8318" xr:uid="{82467133-0EEC-43F0-B08A-CBF842397CF0}"/>
    <cellStyle name="Normal 3 2 2 2 3 3 2" xfId="13676" xr:uid="{601BB719-B3DA-4778-8C2B-9D65DF67A9AA}"/>
    <cellStyle name="Normal 3 2 2 2 3 4" xfId="10954" xr:uid="{6A39B04F-3A73-4249-A60B-3E6BBAE34829}"/>
    <cellStyle name="Normal 3 2 2 3" xfId="3358" xr:uid="{04E7FEE9-F42F-42C1-AF81-661662E31F00}"/>
    <cellStyle name="Normal 3 2 2 3 2" xfId="4444" xr:uid="{8C0724C9-71F6-4252-9B18-1BA06E6C6DE6}"/>
    <cellStyle name="Normal 3 2 2 3 2 2" xfId="7607" xr:uid="{CEEC2E2D-169E-4191-9FCC-59F3A57F4A0A}"/>
    <cellStyle name="Normal 3 2 2 3 2 2 2" xfId="10273" xr:uid="{6DB73916-4578-4811-864D-892C4A8E9775}"/>
    <cellStyle name="Normal 3 2 2 3 2 2 2 2" xfId="15663" xr:uid="{A98BCE4B-FFAB-4742-A107-3AF9866E8D9C}"/>
    <cellStyle name="Normal 3 2 2 3 2 2 3" xfId="12910" xr:uid="{D9788201-DE6C-458C-8BB7-5123F22073D5}"/>
    <cellStyle name="Normal 3 2 2 3 2 3" xfId="8943" xr:uid="{975AAAB7-E0C4-4D92-B6C2-6412F83E8AEB}"/>
    <cellStyle name="Normal 3 2 2 3 2 3 2" xfId="14301" xr:uid="{5F406DB8-4EC8-45E5-B744-852FCA6539D4}"/>
    <cellStyle name="Normal 3 2 2 3 2 4" xfId="11579" xr:uid="{EAB1E019-6140-4455-A11A-D8AD35C3FC6E}"/>
    <cellStyle name="Normal 3 2 2 3 3" xfId="3818" xr:uid="{8B0B5270-B604-4962-A54C-D450E3BC2297}"/>
    <cellStyle name="Normal 3 2 2 3 3 2" xfId="6985" xr:uid="{0021FEE6-45FD-4147-AFEF-955280541C29}"/>
    <cellStyle name="Normal 3 2 2 3 3 2 2" xfId="9649" xr:uid="{31284831-5817-4D65-AAC1-84E2B81CBB09}"/>
    <cellStyle name="Normal 3 2 2 3 3 2 2 2" xfId="15039" xr:uid="{F3D5F063-D76A-4A25-9108-7415A02C85D5}"/>
    <cellStyle name="Normal 3 2 2 3 3 2 3" xfId="12286" xr:uid="{03473D1F-DAA7-4DC6-B810-B7709EB94B22}"/>
    <cellStyle name="Normal 3 2 2 3 3 3" xfId="8319" xr:uid="{ABE67D03-5680-41A6-BAEE-57AFB371708B}"/>
    <cellStyle name="Normal 3 2 2 3 3 3 2" xfId="13677" xr:uid="{896FC37D-DFE2-4F2B-91B1-5C344F4CFF97}"/>
    <cellStyle name="Normal 3 2 2 3 3 4" xfId="10955" xr:uid="{BFE0CEC8-1425-471D-981C-7C47EEFF84EF}"/>
    <cellStyle name="Normal 3 2 2 3 4" xfId="6636" xr:uid="{5F90DA93-0051-429C-940F-563AF32B86DD}"/>
    <cellStyle name="Normal 3 2 2 3 4 2" xfId="9308" xr:uid="{4AB078B2-97E4-48BE-B0A6-92AAD83D3848}"/>
    <cellStyle name="Normal 3 2 2 3 4 2 2" xfId="14698" xr:uid="{1269A113-8473-4983-B08E-6EE164F71436}"/>
    <cellStyle name="Normal 3 2 2 3 4 3" xfId="11945" xr:uid="{9AAFDC7D-E99D-4A60-B4EF-19CFA0A27F40}"/>
    <cellStyle name="Normal 3 2 2 3 5" xfId="7970" xr:uid="{4843AAA4-D916-4421-B350-A2A3693BD236}"/>
    <cellStyle name="Normal 3 2 2 3 5 2" xfId="13328" xr:uid="{F5BC86AC-6174-4A11-A3BD-2519085BF830}"/>
    <cellStyle name="Normal 3 2 2 3 6" xfId="10614" xr:uid="{2CF6B149-1A9F-4A64-BD3F-900F28201B48}"/>
    <cellStyle name="Normal 3 2 2 4" xfId="3819" xr:uid="{51BD99C4-741B-4D50-A69D-0F6D4D941DD4}"/>
    <cellStyle name="Normal 3 2 2 4 2" xfId="4445" xr:uid="{440217DF-D4C6-4FA9-89DE-720AAD6F09D4}"/>
    <cellStyle name="Normal 3 2 2 4 2 2" xfId="7608" xr:uid="{BBD14CB2-5A40-46A8-AE43-A94554DE4D43}"/>
    <cellStyle name="Normal 3 2 2 4 2 2 2" xfId="10274" xr:uid="{C1297547-1647-4DE8-8223-458BFC9C3E8B}"/>
    <cellStyle name="Normal 3 2 2 4 2 2 2 2" xfId="15664" xr:uid="{AA3096DF-07FF-42C2-BFD4-87547104CA82}"/>
    <cellStyle name="Normal 3 2 2 4 2 2 3" xfId="12911" xr:uid="{533D6D25-D7A6-4F7D-BFBE-35C02FE5F878}"/>
    <cellStyle name="Normal 3 2 2 4 2 3" xfId="8944" xr:uid="{B0A07BCB-CA79-47CD-8E28-D8E4A776ED73}"/>
    <cellStyle name="Normal 3 2 2 4 2 3 2" xfId="14302" xr:uid="{59C56627-34F7-456A-992D-988EFF13517F}"/>
    <cellStyle name="Normal 3 2 2 4 2 4" xfId="11580" xr:uid="{5FD56D28-CCFD-4B6D-8C35-C433D78216C2}"/>
    <cellStyle name="Normal 3 2 2 4 3" xfId="6986" xr:uid="{43C4DA4D-ED12-4025-9D86-18CC07486214}"/>
    <cellStyle name="Normal 3 2 2 4 3 2" xfId="9650" xr:uid="{C5DB8DB4-5265-4981-A56F-36C4621E62A3}"/>
    <cellStyle name="Normal 3 2 2 4 3 2 2" xfId="15040" xr:uid="{DB067BD1-30CE-4E9B-B472-F9BE44E26B50}"/>
    <cellStyle name="Normal 3 2 2 4 3 3" xfId="12287" xr:uid="{AE2897F0-3890-4CC9-97E6-FEE67462F8F5}"/>
    <cellStyle name="Normal 3 2 2 4 4" xfId="8320" xr:uid="{0FB282BE-2729-4CB3-A449-813AF4732566}"/>
    <cellStyle name="Normal 3 2 2 4 4 2" xfId="13678" xr:uid="{40A07DA1-3DB6-4FED-9797-CE03D23648AB}"/>
    <cellStyle name="Normal 3 2 2 4 5" xfId="10956" xr:uid="{9BCF0E9C-6C91-4EF5-8750-2D8D84676DB6}"/>
    <cellStyle name="Normal 3 2 2 5" xfId="4442" xr:uid="{3189FDD0-47D2-434C-BAF1-AD2044D26A1B}"/>
    <cellStyle name="Normal 3 2 2 5 2" xfId="7605" xr:uid="{2390D9F3-BACB-496E-B1B1-813EBDDAE0B3}"/>
    <cellStyle name="Normal 3 2 2 5 2 2" xfId="10271" xr:uid="{900FA089-EBC3-4594-933A-E8C717D8C189}"/>
    <cellStyle name="Normal 3 2 2 5 2 2 2" xfId="15661" xr:uid="{F62606ED-F5F5-4B90-AC7B-73C12D8AB2D3}"/>
    <cellStyle name="Normal 3 2 2 5 2 3" xfId="12908" xr:uid="{C9ED60CF-06EA-4CEA-A7EB-20C8D4AD9AA6}"/>
    <cellStyle name="Normal 3 2 2 5 3" xfId="8941" xr:uid="{D018DB64-CB2F-4164-A77F-E091CBDF676C}"/>
    <cellStyle name="Normal 3 2 2 5 3 2" xfId="14299" xr:uid="{F3E3EAD1-52F1-4205-950F-C15D282F791A}"/>
    <cellStyle name="Normal 3 2 2 5 4" xfId="11577" xr:uid="{E3F65492-9FAE-4856-B7D4-E8743AD328DD}"/>
    <cellStyle name="Normal 3 2 2 6" xfId="3816" xr:uid="{8712908B-0D56-4D74-A1D2-D2D112FFA90F}"/>
    <cellStyle name="Normal 3 2 2 6 2" xfId="6983" xr:uid="{D36E9E79-F800-441B-B5F3-D7364B99E1C5}"/>
    <cellStyle name="Normal 3 2 2 6 2 2" xfId="9647" xr:uid="{E7FB944D-499A-4CBC-8982-1BAA076CAD76}"/>
    <cellStyle name="Normal 3 2 2 6 2 2 2" xfId="15037" xr:uid="{EEB58C57-5C2F-4439-9DC3-06E88FB53FEB}"/>
    <cellStyle name="Normal 3 2 2 6 2 3" xfId="12284" xr:uid="{9A8F3E7D-ABC7-436D-B927-AA8CD85C9AC5}"/>
    <cellStyle name="Normal 3 2 2 6 3" xfId="8317" xr:uid="{8D2B66F6-D60E-4222-9244-2DF83DCEA082}"/>
    <cellStyle name="Normal 3 2 2 6 3 2" xfId="13675" xr:uid="{7B9C499D-D5D2-419D-94F4-CB3DCDE6242E}"/>
    <cellStyle name="Normal 3 2 2 6 4" xfId="10953" xr:uid="{A15FF2BE-6CAB-473B-9327-F5522BBA6C66}"/>
    <cellStyle name="Normal 3 2 3" xfId="2648" xr:uid="{D52F2EEE-CF97-44E8-9369-92566433A2B7}"/>
    <cellStyle name="Normal 3 2 3 2" xfId="3337" xr:uid="{534D6F06-3B32-4C88-82CB-605F3951344C}"/>
    <cellStyle name="Normal 3 2 3 2 2" xfId="4446" xr:uid="{D3E6CA6B-52CE-4B11-9F8C-4878C69BEF5A}"/>
    <cellStyle name="Normal 3 2 3 2 2 2" xfId="7609" xr:uid="{80D29B97-2A54-42B5-90A4-9F00CC0E0B48}"/>
    <cellStyle name="Normal 3 2 3 2 2 2 2" xfId="10275" xr:uid="{637A2362-11A8-4730-80CA-5C4ABEC27DB0}"/>
    <cellStyle name="Normal 3 2 3 2 2 2 2 2" xfId="15665" xr:uid="{650EA54A-774B-4D82-B430-F2926E3CE4D4}"/>
    <cellStyle name="Normal 3 2 3 2 2 2 3" xfId="12912" xr:uid="{B7A2B771-088B-4D4C-8C87-AF0FC08270E6}"/>
    <cellStyle name="Normal 3 2 3 2 2 3" xfId="8945" xr:uid="{04A17874-2E54-419C-AAFE-EBF520B57AC3}"/>
    <cellStyle name="Normal 3 2 3 2 2 3 2" xfId="14303" xr:uid="{0F0C0374-49EF-415D-BA78-08BE0CDA14DE}"/>
    <cellStyle name="Normal 3 2 3 2 2 4" xfId="11581" xr:uid="{5EC348F0-53E2-4B41-8DDE-E69EA2B10846}"/>
    <cellStyle name="Normal 3 2 3 2 3" xfId="6618" xr:uid="{FA511B90-AC73-47C9-9515-978509A32929}"/>
    <cellStyle name="Normal 3 2 3 2 3 2" xfId="9290" xr:uid="{C4302989-5C68-4233-ACD2-03790B190314}"/>
    <cellStyle name="Normal 3 2 3 2 3 2 2" xfId="14680" xr:uid="{B13DFA7B-7607-4C15-A13C-00BD027A5696}"/>
    <cellStyle name="Normal 3 2 3 2 3 3" xfId="11927" xr:uid="{383B467F-00D9-422F-87A1-B72FAA4A550C}"/>
    <cellStyle name="Normal 3 2 3 2 4" xfId="7952" xr:uid="{FED3F891-438E-47E2-AE74-855971A3E30D}"/>
    <cellStyle name="Normal 3 2 3 2 4 2" xfId="13310" xr:uid="{393D6D20-0F25-4D23-8F31-BD9C7F86962C}"/>
    <cellStyle name="Normal 3 2 3 2 5" xfId="10596" xr:uid="{69B0F18E-BB78-43CB-B0E4-56FDC89A6300}"/>
    <cellStyle name="Normal 3 2 3 3" xfId="3820" xr:uid="{CFFF9719-886F-46C7-A3AC-E7301B9088FD}"/>
    <cellStyle name="Normal 3 2 3 3 2" xfId="6987" xr:uid="{6FE83FC7-026B-40C6-A599-C0E940AB3A52}"/>
    <cellStyle name="Normal 3 2 3 3 2 2" xfId="9651" xr:uid="{4A9530F2-A8AC-4CEE-A59F-7D53A44BA1C1}"/>
    <cellStyle name="Normal 3 2 3 3 2 2 2" xfId="15041" xr:uid="{5C68A979-FA05-4D0A-84CA-DCC6A5B1FB79}"/>
    <cellStyle name="Normal 3 2 3 3 2 3" xfId="12288" xr:uid="{52F8CD31-39AC-4EF0-945F-E34FF33744A8}"/>
    <cellStyle name="Normal 3 2 3 3 3" xfId="8321" xr:uid="{AC0BA49A-8EB4-41C7-996D-BA8033988AB0}"/>
    <cellStyle name="Normal 3 2 3 3 3 2" xfId="13679" xr:uid="{734B8CF0-7C19-4988-9743-78C9498C5047}"/>
    <cellStyle name="Normal 3 2 3 3 4" xfId="10957" xr:uid="{0D1D03DE-C7CC-40E0-A522-60DB89BDE77A}"/>
    <cellStyle name="Normal 3 2 3 4" xfId="5677" xr:uid="{ADD8ED32-3383-4DF3-9CA2-03D8CC0B2F0C}"/>
    <cellStyle name="Normal 3 2 3 4 2" xfId="9251" xr:uid="{6B59BDF0-4568-472D-B2AC-E0495336C03E}"/>
    <cellStyle name="Normal 3 2 3 4 2 2" xfId="14623" xr:uid="{C9A68A4F-4F0E-4B01-89C9-9FE18C5DADA0}"/>
    <cellStyle name="Normal 3 2 3 4 3" xfId="11887" xr:uid="{06A85B6F-2A0F-43E2-9477-BE218A4D85A6}"/>
    <cellStyle name="Normal 3 2 3 5" xfId="6598" xr:uid="{F507E6A7-BCE1-4754-9FE2-F87843509D17}"/>
    <cellStyle name="Normal 3 2 3 5 2" xfId="9270" xr:uid="{09B2460B-C8B0-4FCA-8BD1-7C05B908B24F}"/>
    <cellStyle name="Normal 3 2 3 5 2 2" xfId="14659" xr:uid="{A78D3ED4-134D-41CD-8F77-D0D2729E3890}"/>
    <cellStyle name="Normal 3 2 3 5 3" xfId="11907" xr:uid="{064D4A3E-1898-4487-822B-2EFB6B0A1D23}"/>
    <cellStyle name="Normal 3 2 3 6" xfId="7927" xr:uid="{3D230B10-117B-4329-86BC-98C21FE3E602}"/>
    <cellStyle name="Normal 3 2 3 6 2" xfId="13272" xr:uid="{8147C62B-3704-45CE-BFEC-1796ADB05058}"/>
    <cellStyle name="Normal 3 2 3 7" xfId="10576" xr:uid="{1D56B150-A35F-4853-BE3C-87E8920E7F87}"/>
    <cellStyle name="Normal 3 2 4" xfId="3351" xr:uid="{8536EA6A-8604-485C-A27D-12B117E50F59}"/>
    <cellStyle name="Normal 3 2 4 2" xfId="4447" xr:uid="{E86B5F1D-A251-4DF4-8998-F044FEE4A25D}"/>
    <cellStyle name="Normal 3 2 4 2 2" xfId="7610" xr:uid="{A4C45045-5D9F-4E38-A2DA-2E220E6BCAC1}"/>
    <cellStyle name="Normal 3 2 4 2 2 2" xfId="10276" xr:uid="{0465DD6E-1FCC-4DCE-9E82-3A05A94DDB28}"/>
    <cellStyle name="Normal 3 2 4 2 2 2 2" xfId="15666" xr:uid="{649C3F93-C473-49CC-AE9C-6CF46E8B2785}"/>
    <cellStyle name="Normal 3 2 4 2 2 3" xfId="12913" xr:uid="{2F0AE0D2-9FEA-4284-8E62-F4B7315D2021}"/>
    <cellStyle name="Normal 3 2 4 2 3" xfId="8946" xr:uid="{EDA26688-2FA8-413B-8D3B-1AC6E6C88686}"/>
    <cellStyle name="Normal 3 2 4 2 3 2" xfId="14304" xr:uid="{6F2CE894-2570-4A7C-97D8-0DD455B1818D}"/>
    <cellStyle name="Normal 3 2 4 2 4" xfId="11582" xr:uid="{2F8942F2-27AB-496F-8B77-060B538F31B8}"/>
    <cellStyle name="Normal 3 2 4 3" xfId="3821" xr:uid="{A7C7D2F4-CEED-4AE2-83A0-13D9FA98370F}"/>
    <cellStyle name="Normal 3 2 4 3 2" xfId="6988" xr:uid="{7230F9F6-5FF5-4DB6-AC47-E2FA4C88F37A}"/>
    <cellStyle name="Normal 3 2 4 3 2 2" xfId="9652" xr:uid="{B4210561-4C4D-4994-89CD-06E584EB361F}"/>
    <cellStyle name="Normal 3 2 4 3 2 2 2" xfId="15042" xr:uid="{69414BBD-36F5-4018-8AF9-D48AC9A72C07}"/>
    <cellStyle name="Normal 3 2 4 3 2 3" xfId="12289" xr:uid="{C5904521-8029-417D-8BD3-1C5FAF0EC1C8}"/>
    <cellStyle name="Normal 3 2 4 3 3" xfId="8322" xr:uid="{DD3C47E1-73F4-4C52-8093-C6EFD2E65835}"/>
    <cellStyle name="Normal 3 2 4 3 3 2" xfId="13680" xr:uid="{C1E8EA1B-8CFD-4FDE-AA23-C6E692498116}"/>
    <cellStyle name="Normal 3 2 4 3 4" xfId="10958" xr:uid="{E1584F0E-6EF0-4898-96A0-9457CC4DB314}"/>
    <cellStyle name="Normal 3 2 4 4" xfId="6632" xr:uid="{053FBBCD-1B91-4713-89F9-32D12422F3E5}"/>
    <cellStyle name="Normal 3 2 4 4 2" xfId="9304" xr:uid="{CE4FC676-2351-4547-AFAC-9A10046896B4}"/>
    <cellStyle name="Normal 3 2 4 4 2 2" xfId="14694" xr:uid="{F15BC1D7-121A-402A-96D4-30025B72C92E}"/>
    <cellStyle name="Normal 3 2 4 4 3" xfId="11941" xr:uid="{FE68D722-9BF0-4459-8E5D-9F906F2A320C}"/>
    <cellStyle name="Normal 3 2 4 5" xfId="7966" xr:uid="{24A25F49-D2EA-47F9-B35D-E8610B78331C}"/>
    <cellStyle name="Normal 3 2 4 5 2" xfId="13324" xr:uid="{559D9611-7B8D-4B9E-8984-5BE7A491FC80}"/>
    <cellStyle name="Normal 3 2 4 6" xfId="10610" xr:uid="{9FE45C4E-DD89-4924-B9C4-545802FD51A6}"/>
    <cellStyle name="Normal 3 2 5" xfId="3318" xr:uid="{620DDA17-54E6-49C8-80A2-E81C5AC4F4E2}"/>
    <cellStyle name="Normal 3 2 5 2" xfId="4448" xr:uid="{75A61813-E0F8-4097-B46D-7579D8C7EB52}"/>
    <cellStyle name="Normal 3 2 5 2 2" xfId="7611" xr:uid="{8B8FBCAF-7980-4174-8559-89E24BE6A936}"/>
    <cellStyle name="Normal 3 2 5 2 2 2" xfId="10277" xr:uid="{4617630F-8DB7-43D2-9B16-AF80DC2FA5B6}"/>
    <cellStyle name="Normal 3 2 5 2 2 2 2" xfId="15667" xr:uid="{1B4C38A4-4663-424F-9B87-D30BD9BEC33A}"/>
    <cellStyle name="Normal 3 2 5 2 2 3" xfId="12914" xr:uid="{27A773C2-6E0E-4E55-A7F6-2EE6961FB966}"/>
    <cellStyle name="Normal 3 2 5 2 3" xfId="8947" xr:uid="{981B0BCC-A478-4E98-BCC7-903CD08ED414}"/>
    <cellStyle name="Normal 3 2 5 2 3 2" xfId="14305" xr:uid="{4E8C5139-387D-45C8-A6C4-8B053EF0AAF8}"/>
    <cellStyle name="Normal 3 2 5 2 4" xfId="11583" xr:uid="{1055AF2F-A6D1-4C29-8920-8507FC5154BA}"/>
    <cellStyle name="Normal 3 2 5 3" xfId="3822" xr:uid="{D5F413FA-F8A9-4AD4-8784-F8F7C90E2148}"/>
    <cellStyle name="Normal 3 2 5 3 2" xfId="6989" xr:uid="{17B59391-DC2A-44EE-8F93-7515ABA9C4A8}"/>
    <cellStyle name="Normal 3 2 5 3 2 2" xfId="9653" xr:uid="{5451D0AD-A861-422A-B01C-C812E22AA0B7}"/>
    <cellStyle name="Normal 3 2 5 3 2 2 2" xfId="15043" xr:uid="{0DE0AE2F-0EE6-4A99-B22B-53D6B3264153}"/>
    <cellStyle name="Normal 3 2 5 3 2 3" xfId="12290" xr:uid="{3456B9E3-8A87-477C-AA80-1FFD3C09BB79}"/>
    <cellStyle name="Normal 3 2 5 3 3" xfId="8323" xr:uid="{84932D24-73C7-45B3-BDB5-8B1719DBEC6E}"/>
    <cellStyle name="Normal 3 2 5 3 3 2" xfId="13681" xr:uid="{3AABBC50-C8A0-4827-B558-F25AEDEB9BC5}"/>
    <cellStyle name="Normal 3 2 5 3 4" xfId="10959" xr:uid="{FB293825-8D42-42BB-AE83-B0064E6EE548}"/>
    <cellStyle name="Normal 3 2 5 4" xfId="6609" xr:uid="{644FB826-7FC4-49B1-9FE8-F73C2AE2EA72}"/>
    <cellStyle name="Normal 3 2 5 4 2" xfId="9280" xr:uid="{D9588AE3-25A0-471B-BDE9-796A262BFDD6}"/>
    <cellStyle name="Normal 3 2 5 4 2 2" xfId="14670" xr:uid="{ACBBA765-9BE5-4197-B02F-853C0F9EFAD7}"/>
    <cellStyle name="Normal 3 2 5 4 3" xfId="11917" xr:uid="{4BA6AB56-0768-4CBD-A440-DEBE86E50A20}"/>
    <cellStyle name="Normal 3 2 5 5" xfId="7942" xr:uid="{0638A0E5-334C-457C-A9C9-833A1750E503}"/>
    <cellStyle name="Normal 3 2 5 5 2" xfId="13300" xr:uid="{9A579D5E-1BC5-41B2-AEBC-65103EE652B7}"/>
    <cellStyle name="Normal 3 2 5 6" xfId="10586" xr:uid="{8ECF63FE-BE94-4A57-AA9E-CBBACB7549F9}"/>
    <cellStyle name="Normal 3 2 6" xfId="3823" xr:uid="{0389D823-9B05-41FC-9BF8-0BE59A1DF6AF}"/>
    <cellStyle name="Normal 3 2 6 2" xfId="4449" xr:uid="{A575E11A-6F0D-4599-86EA-979C6AB7C73C}"/>
    <cellStyle name="Normal 3 2 6 2 2" xfId="7612" xr:uid="{61C8382C-B2AC-4CA4-A30E-E364D2C617C3}"/>
    <cellStyle name="Normal 3 2 6 2 2 2" xfId="10278" xr:uid="{520EF4F8-1E6A-4D60-ADB2-3C0C393C4059}"/>
    <cellStyle name="Normal 3 2 6 2 2 2 2" xfId="15668" xr:uid="{CB8F8F48-39F3-4B2E-B683-EDEE596238FC}"/>
    <cellStyle name="Normal 3 2 6 2 2 3" xfId="12915" xr:uid="{32AF664E-413C-47D6-8967-B7D9A1F74047}"/>
    <cellStyle name="Normal 3 2 6 2 3" xfId="8948" xr:uid="{FABBE08F-A978-4EA9-B30E-C5F67C7A939F}"/>
    <cellStyle name="Normal 3 2 6 2 3 2" xfId="14306" xr:uid="{65D860F5-9B95-44E0-9ADB-5BE3548AAD8A}"/>
    <cellStyle name="Normal 3 2 6 2 4" xfId="11584" xr:uid="{D450DAA6-4017-43BA-8BF8-9F6A853B19E5}"/>
    <cellStyle name="Normal 3 2 6 3" xfId="6990" xr:uid="{90187789-089B-45A3-8AF8-75EE6AA8510A}"/>
    <cellStyle name="Normal 3 2 6 3 2" xfId="9654" xr:uid="{1ADC4A96-E1E6-474E-B423-C60C97ABA18F}"/>
    <cellStyle name="Normal 3 2 6 3 2 2" xfId="15044" xr:uid="{CC3B2C81-D2B9-4C60-B0C0-E71C3B9F1939}"/>
    <cellStyle name="Normal 3 2 6 3 3" xfId="12291" xr:uid="{CFF95E8E-E618-4A68-9F05-4513B84584BC}"/>
    <cellStyle name="Normal 3 2 6 4" xfId="8324" xr:uid="{38DF4387-2A31-474D-BAB2-23B33E3D0F52}"/>
    <cellStyle name="Normal 3 2 6 4 2" xfId="13682" xr:uid="{75C1826E-AE4F-4409-B1F5-ABB45A7729A5}"/>
    <cellStyle name="Normal 3 2 6 5" xfId="10960" xr:uid="{2D506956-891A-43A4-89DC-BD8A5D41DF43}"/>
    <cellStyle name="Normal 3 2 7" xfId="3815" xr:uid="{076F3C2A-ADC1-4145-86BF-B6255C69A69E}"/>
    <cellStyle name="Normal 3 2 7 2" xfId="4441" xr:uid="{435FDE75-E572-483B-AF86-F58D1A651D43}"/>
    <cellStyle name="Normal 3 2 7 2 2" xfId="7604" xr:uid="{1E9E700B-2C5C-4885-BDE6-0D9E90381410}"/>
    <cellStyle name="Normal 3 2 7 2 2 2" xfId="10270" xr:uid="{04957347-602B-44E9-976C-93E432822237}"/>
    <cellStyle name="Normal 3 2 7 2 2 2 2" xfId="15660" xr:uid="{0349E6A1-DC18-4606-A761-C04DFDE43F14}"/>
    <cellStyle name="Normal 3 2 7 2 2 3" xfId="12907" xr:uid="{4294C765-59F7-424C-B3C7-DCF2456FCE2B}"/>
    <cellStyle name="Normal 3 2 7 2 3" xfId="8940" xr:uid="{1F2DE96B-5F0E-4233-9797-071CB6988C09}"/>
    <cellStyle name="Normal 3 2 7 2 3 2" xfId="14298" xr:uid="{3A485A1A-B986-4ABB-B8D6-AB62720B1256}"/>
    <cellStyle name="Normal 3 2 7 2 4" xfId="11576" xr:uid="{F0AAFE49-932F-40EA-A06F-76212CF8DBCC}"/>
    <cellStyle name="Normal 3 2 7 3" xfId="6982" xr:uid="{9E9B4789-C2A5-4800-96D3-18F6105779F2}"/>
    <cellStyle name="Normal 3 2 7 3 2" xfId="9646" xr:uid="{FB3D5911-1FF5-4FF4-A8AB-9FFAD2C87D98}"/>
    <cellStyle name="Normal 3 2 7 3 2 2" xfId="15036" xr:uid="{C8439977-125B-4D5F-AE5C-ECADA32CE84E}"/>
    <cellStyle name="Normal 3 2 7 3 3" xfId="12283" xr:uid="{D70FCA85-0BAB-4629-94F2-3E91CC274C1D}"/>
    <cellStyle name="Normal 3 2 7 4" xfId="8316" xr:uid="{9BC43CBF-DE1B-4FEF-BA07-B76327958634}"/>
    <cellStyle name="Normal 3 2 7 4 2" xfId="13674" xr:uid="{0F5C686A-61A6-4CDD-87A1-43AD62114B02}"/>
    <cellStyle name="Normal 3 2 7 5" xfId="10952" xr:uid="{EDD26D62-980B-4B21-83D3-82101B276F9C}"/>
    <cellStyle name="Normal 3 2 8" xfId="3511" xr:uid="{1F21FA04-5072-479A-94D2-C42ADD6129F2}"/>
    <cellStyle name="Normal 3 2 9" xfId="5305" xr:uid="{1FCF6BB4-BBFB-4343-8970-7B69135B785B}"/>
    <cellStyle name="Normal 3 2 9 2" xfId="9241" xr:uid="{A11E4B12-5245-43B1-82F9-0A06344FA64B}"/>
    <cellStyle name="Normal 3 2 9 2 2" xfId="14609" xr:uid="{F5859296-5618-4944-B185-DB5A98B992BC}"/>
    <cellStyle name="Normal 3 2 9 3" xfId="11877" xr:uid="{75E8C2FD-B31F-4B73-9B45-75E98D9759F9}"/>
    <cellStyle name="Normal 3 3" xfId="1026" xr:uid="{B6F855FB-85F2-4DB1-8ED6-4D6D421E3236}"/>
    <cellStyle name="Normal 3 3 10" xfId="6231" xr:uid="{D07B9AA1-7459-43D1-AE45-6CD13D223D15}"/>
    <cellStyle name="Normal 3 3 10 2" xfId="9261" xr:uid="{1BF8F21D-A767-4F06-A84F-C92B5AD38D65}"/>
    <cellStyle name="Normal 3 3 10 2 2" xfId="14643" xr:uid="{EA5D6F51-BE4A-497F-A597-2C182C5F4214}"/>
    <cellStyle name="Normal 3 3 10 3" xfId="11898" xr:uid="{94795F41-D09A-484E-AD8E-BCFF0DEF7830}"/>
    <cellStyle name="Normal 3 3 11" xfId="7905" xr:uid="{8CE5822B-66E1-443A-9324-CAEE9493F82C}"/>
    <cellStyle name="Normal 3 3 11 2" xfId="13220" xr:uid="{BFE03642-1993-47F2-84E5-632E91BD7F18}"/>
    <cellStyle name="Normal 3 3 12" xfId="10567" xr:uid="{43FB86F8-5880-48C9-9609-EB18DADA7F5F}"/>
    <cellStyle name="Normal 3 3 2" xfId="2650" xr:uid="{F32E956D-1E60-4140-BC30-1486D0C647A6}"/>
    <cellStyle name="Normal 3 3 2 2" xfId="3338" xr:uid="{D2ED4463-F950-4994-9B9E-6A040618D06B}"/>
    <cellStyle name="Normal 3 3 2 2 2" xfId="4452" xr:uid="{C51A4235-A079-4EC8-8FA3-EC30E1B6E749}"/>
    <cellStyle name="Normal 3 3 2 2 2 2" xfId="7615" xr:uid="{E56463A4-24B9-44CF-A2C4-8E01875E189F}"/>
    <cellStyle name="Normal 3 3 2 2 2 2 2" xfId="10281" xr:uid="{8A7100AC-A090-4B4F-88F7-35E476F1912F}"/>
    <cellStyle name="Normal 3 3 2 2 2 2 2 2" xfId="15671" xr:uid="{94B2DB99-E035-447A-84C1-6F5737D5052F}"/>
    <cellStyle name="Normal 3 3 2 2 2 2 3" xfId="12918" xr:uid="{7B9C665B-28CF-42BF-9168-77457A75CCBE}"/>
    <cellStyle name="Normal 3 3 2 2 2 3" xfId="8951" xr:uid="{F94DE0FB-1205-4BE4-A587-D0802127A613}"/>
    <cellStyle name="Normal 3 3 2 2 2 3 2" xfId="14309" xr:uid="{F1BAA0D7-C212-4E0E-949A-36B39C342517}"/>
    <cellStyle name="Normal 3 3 2 2 2 4" xfId="11587" xr:uid="{E90850E7-2921-471B-9925-3532299CBE98}"/>
    <cellStyle name="Normal 3 3 2 2 3" xfId="3826" xr:uid="{C85BAE56-A5B2-4320-8A05-A567C371EE0D}"/>
    <cellStyle name="Normal 3 3 2 2 3 2" xfId="6993" xr:uid="{E4046807-50AA-41C7-B9E2-8BE15A001F0F}"/>
    <cellStyle name="Normal 3 3 2 2 3 2 2" xfId="9657" xr:uid="{7FEBC314-9F74-43E7-A8C7-50B06D19D2FD}"/>
    <cellStyle name="Normal 3 3 2 2 3 2 2 2" xfId="15047" xr:uid="{0E1DDCB3-B0B1-4379-9C54-5C5A4384192F}"/>
    <cellStyle name="Normal 3 3 2 2 3 2 3" xfId="12294" xr:uid="{763B8B89-E294-440E-B949-09CAEDA4A345}"/>
    <cellStyle name="Normal 3 3 2 2 3 3" xfId="8327" xr:uid="{0A1C1C1C-06F7-4969-A0C9-6258F6D83B8B}"/>
    <cellStyle name="Normal 3 3 2 2 3 3 2" xfId="13685" xr:uid="{A7020AC3-3DC2-43EA-8BFC-832B01483F72}"/>
    <cellStyle name="Normal 3 3 2 2 3 4" xfId="10963" xr:uid="{73BE5292-745A-4F6C-A92F-FADDFC5196D5}"/>
    <cellStyle name="Normal 3 3 2 2 4" xfId="6619" xr:uid="{3773BA73-4414-4DFD-AB52-B6571647A954}"/>
    <cellStyle name="Normal 3 3 2 2 4 2" xfId="9291" xr:uid="{E76DF9E0-BB5B-4802-BEA9-7F778283BDF2}"/>
    <cellStyle name="Normal 3 3 2 2 4 2 2" xfId="14681" xr:uid="{B8992AAE-4924-4D4B-9E0B-907D77F333F3}"/>
    <cellStyle name="Normal 3 3 2 2 4 3" xfId="11928" xr:uid="{71758A7A-3CE4-452C-8D43-F8EA3AA3F129}"/>
    <cellStyle name="Normal 3 3 2 2 5" xfId="7953" xr:uid="{B36A553C-09BF-4DF8-B757-A1A8A7D1A325}"/>
    <cellStyle name="Normal 3 3 2 2 5 2" xfId="13311" xr:uid="{BA37C0D6-2790-4CE1-B293-C77D8471FC7B}"/>
    <cellStyle name="Normal 3 3 2 2 6" xfId="10597" xr:uid="{EBD3948B-BDB9-4D50-92AF-23180FFEC80F}"/>
    <cellStyle name="Normal 3 3 2 3" xfId="3827" xr:uid="{F6BA5A41-DB31-4069-8EFF-698E413F2710}"/>
    <cellStyle name="Normal 3 3 2 3 2" xfId="4453" xr:uid="{8A7A1DCD-4FFE-4749-8467-A2AD517A81F0}"/>
    <cellStyle name="Normal 3 3 2 3 2 2" xfId="7616" xr:uid="{845A8C7A-3B0E-4298-B8BF-04102B62BE02}"/>
    <cellStyle name="Normal 3 3 2 3 2 2 2" xfId="10282" xr:uid="{DBD9CFB6-0E2A-4F56-AA9D-E49828B31E39}"/>
    <cellStyle name="Normal 3 3 2 3 2 2 2 2" xfId="15672" xr:uid="{24480C3D-7D22-48FD-952A-7FFA249DD7B3}"/>
    <cellStyle name="Normal 3 3 2 3 2 2 3" xfId="12919" xr:uid="{750A21AF-8372-4473-938A-DA9455E17A93}"/>
    <cellStyle name="Normal 3 3 2 3 2 3" xfId="8952" xr:uid="{6C366810-C409-4101-94D2-F702E44F40EB}"/>
    <cellStyle name="Normal 3 3 2 3 2 3 2" xfId="14310" xr:uid="{BE9FA855-D5BE-465F-9557-C2E96BAB63EB}"/>
    <cellStyle name="Normal 3 3 2 3 2 4" xfId="11588" xr:uid="{B8D5C792-A32E-4095-948D-0A7B589C1BA3}"/>
    <cellStyle name="Normal 3 3 2 3 3" xfId="6994" xr:uid="{9EB585C4-2C91-4BFF-9F96-152B2F2D7120}"/>
    <cellStyle name="Normal 3 3 2 3 3 2" xfId="9658" xr:uid="{608E768E-3423-46A5-B964-CBA1FCF1FAD6}"/>
    <cellStyle name="Normal 3 3 2 3 3 2 2" xfId="15048" xr:uid="{E406D3FF-F18B-4E1A-9092-0625B660D8EB}"/>
    <cellStyle name="Normal 3 3 2 3 3 3" xfId="12295" xr:uid="{E5E18FEE-1DD1-4286-9853-66352D14AB5C}"/>
    <cellStyle name="Normal 3 3 2 3 4" xfId="8328" xr:uid="{888FD441-81BC-483D-8998-90AC07D03595}"/>
    <cellStyle name="Normal 3 3 2 3 4 2" xfId="13686" xr:uid="{6AA2EAFD-753F-4936-8A77-B7C82D5ED08A}"/>
    <cellStyle name="Normal 3 3 2 3 5" xfId="10964" xr:uid="{84F0C8BF-605A-4394-8523-BEB1D77B50D1}"/>
    <cellStyle name="Normal 3 3 2 4" xfId="4451" xr:uid="{DE2546D4-A8B9-4E2F-B565-9C7D5AD70629}"/>
    <cellStyle name="Normal 3 3 2 4 2" xfId="7614" xr:uid="{118E76BF-CADD-4631-946C-12E0B800C993}"/>
    <cellStyle name="Normal 3 3 2 4 2 2" xfId="10280" xr:uid="{16A39768-0200-47E1-A42D-3CAA9BADEEB5}"/>
    <cellStyle name="Normal 3 3 2 4 2 2 2" xfId="15670" xr:uid="{A33D5BB3-3FE8-4AE8-B156-DC273EBB715A}"/>
    <cellStyle name="Normal 3 3 2 4 2 3" xfId="12917" xr:uid="{120169F7-43EF-42A2-9AFC-DA2A864C69CC}"/>
    <cellStyle name="Normal 3 3 2 4 3" xfId="8950" xr:uid="{704A0B8E-FB3C-4611-BB3E-83DB4504EAC8}"/>
    <cellStyle name="Normal 3 3 2 4 3 2" xfId="14308" xr:uid="{6328A5E7-22EC-4DBC-A024-DE95AAE90890}"/>
    <cellStyle name="Normal 3 3 2 4 4" xfId="11586" xr:uid="{C13DEF3E-CC6B-4496-804D-BA5C95025B2D}"/>
    <cellStyle name="Normal 3 3 2 5" xfId="3825" xr:uid="{C886E5C4-A843-46FF-BF52-BB1FAD224830}"/>
    <cellStyle name="Normal 3 3 2 5 2" xfId="6992" xr:uid="{4150CA6C-021C-4E23-BDCF-05BD54163871}"/>
    <cellStyle name="Normal 3 3 2 5 2 2" xfId="9656" xr:uid="{7DE2FCA1-B753-4907-84DA-7412E79227D1}"/>
    <cellStyle name="Normal 3 3 2 5 2 2 2" xfId="15046" xr:uid="{D3A1BBA3-82A7-46FA-8AC5-B27DCD84BA21}"/>
    <cellStyle name="Normal 3 3 2 5 2 3" xfId="12293" xr:uid="{20168B8C-D27D-4E59-9AC4-4F9573013CDF}"/>
    <cellStyle name="Normal 3 3 2 5 3" xfId="8326" xr:uid="{1ADC8398-CC95-44B7-ABC6-AB094468517E}"/>
    <cellStyle name="Normal 3 3 2 5 3 2" xfId="13684" xr:uid="{85674F09-4B5E-4A33-AE31-26C557538139}"/>
    <cellStyle name="Normal 3 3 2 5 4" xfId="10962" xr:uid="{CE5DDCE5-9A15-4B1C-9459-B3109EBA2222}"/>
    <cellStyle name="Normal 3 3 2 6" xfId="5678" xr:uid="{7A99F146-C1B0-4A83-B6DD-D17B411A7055}"/>
    <cellStyle name="Normal 3 3 2 6 2" xfId="9252" xr:uid="{40FF0FC9-9464-477B-A242-B757949DDB4D}"/>
    <cellStyle name="Normal 3 3 2 6 2 2" xfId="14624" xr:uid="{29A2CC1E-8B3A-4B3B-8D56-8E3E28A13448}"/>
    <cellStyle name="Normal 3 3 2 6 3" xfId="11888" xr:uid="{BE399974-2693-4A59-A59C-09FCE99CAAC3}"/>
    <cellStyle name="Normal 3 3 2 7" xfId="6599" xr:uid="{9F0DB80E-3F0F-4700-B3CB-102F232E6504}"/>
    <cellStyle name="Normal 3 3 2 7 2" xfId="9271" xr:uid="{A9B8DCFE-57E0-4F5B-A04B-EE1049346DAB}"/>
    <cellStyle name="Normal 3 3 2 7 2 2" xfId="14660" xr:uid="{5407BE6D-D69F-41FA-B699-AFE9F83BE3D9}"/>
    <cellStyle name="Normal 3 3 2 7 3" xfId="11908" xr:uid="{B9264535-8EFF-47B8-80D6-7C9C5948DBDF}"/>
    <cellStyle name="Normal 3 3 2 8" xfId="7928" xr:uid="{AECBD8E3-CC22-4F04-A18F-CBC4857DD9DD}"/>
    <cellStyle name="Normal 3 3 2 8 2" xfId="13273" xr:uid="{5D979D43-7377-432B-BA37-1178D7C32A0C}"/>
    <cellStyle name="Normal 3 3 2 9" xfId="10577" xr:uid="{5C266883-4B53-4C9C-84F7-B57E996206C8}"/>
    <cellStyle name="Normal 3 3 3" xfId="3357" xr:uid="{E9D3F0D4-1411-4249-9FE0-842083ACD795}"/>
    <cellStyle name="Normal 3 3 3 2" xfId="4454" xr:uid="{2E4680CD-AA9D-4E2A-B80D-5F56DAA2A00A}"/>
    <cellStyle name="Normal 3 3 3 2 2" xfId="7617" xr:uid="{B263BFF2-D813-42ED-B3D5-3B707A5F3000}"/>
    <cellStyle name="Normal 3 3 3 2 2 2" xfId="10283" xr:uid="{93CD5D5B-BF3B-443F-BD9D-E0267F0EB21E}"/>
    <cellStyle name="Normal 3 3 3 2 2 2 2" xfId="15673" xr:uid="{1623B632-0BEA-4D20-857B-5C403EE02042}"/>
    <cellStyle name="Normal 3 3 3 2 2 3" xfId="12920" xr:uid="{E1E93C3B-F899-486F-9179-7BE43608B780}"/>
    <cellStyle name="Normal 3 3 3 2 3" xfId="8953" xr:uid="{AA903C57-D896-450A-A2A9-5FAC5F750F47}"/>
    <cellStyle name="Normal 3 3 3 2 3 2" xfId="14311" xr:uid="{8E8BC1D8-6ED3-47FD-9615-9107ADFAA8CA}"/>
    <cellStyle name="Normal 3 3 3 2 4" xfId="11589" xr:uid="{948EFAA0-8D90-4E74-BB45-1E80B27BA899}"/>
    <cellStyle name="Normal 3 3 3 3" xfId="3828" xr:uid="{F019518D-209B-4A27-8D33-0006E787E27F}"/>
    <cellStyle name="Normal 3 3 3 3 2" xfId="6995" xr:uid="{8F694DB4-B72F-4838-AE00-E9355B62DFEB}"/>
    <cellStyle name="Normal 3 3 3 3 2 2" xfId="9659" xr:uid="{C3D9598B-16D7-429B-98EF-09EFD6B830B3}"/>
    <cellStyle name="Normal 3 3 3 3 2 2 2" xfId="15049" xr:uid="{089AB1F8-7226-4E56-9B42-0A8391F13A30}"/>
    <cellStyle name="Normal 3 3 3 3 2 3" xfId="12296" xr:uid="{FCF49309-EE0D-44D5-8D26-8263D01613F7}"/>
    <cellStyle name="Normal 3 3 3 3 3" xfId="8329" xr:uid="{74BDF19D-BBBE-4D05-9608-E3B7AAA37F8F}"/>
    <cellStyle name="Normal 3 3 3 3 3 2" xfId="13687" xr:uid="{FAE4A8ED-4F87-49E2-A76B-9A4AF74DEB8D}"/>
    <cellStyle name="Normal 3 3 3 3 4" xfId="10965" xr:uid="{DB8A6F7E-5C45-4742-8250-17203C03C6FB}"/>
    <cellStyle name="Normal 3 3 3 4" xfId="6635" xr:uid="{A55960F0-CE91-4CED-A07D-563A64419FF4}"/>
    <cellStyle name="Normal 3 3 3 4 2" xfId="9307" xr:uid="{5A97CE79-2CC1-4E8C-BC10-E98A716CFD8A}"/>
    <cellStyle name="Normal 3 3 3 4 2 2" xfId="14697" xr:uid="{3C25D28A-DCF5-4E78-8998-9A3BC0CC80F0}"/>
    <cellStyle name="Normal 3 3 3 4 3" xfId="11944" xr:uid="{EAA8A807-AC72-478F-9865-B84DD55EC3B8}"/>
    <cellStyle name="Normal 3 3 3 5" xfId="7969" xr:uid="{472D7C3D-5F74-4F61-A8EE-AB4ED8DB5818}"/>
    <cellStyle name="Normal 3 3 3 5 2" xfId="13327" xr:uid="{37207929-E344-4BBC-B6BE-4EE8407CD61D}"/>
    <cellStyle name="Normal 3 3 3 6" xfId="10613" xr:uid="{1C249F4C-C67B-4AFE-B1E9-3B0D86E434B3}"/>
    <cellStyle name="Normal 3 3 4" xfId="3319" xr:uid="{0E1FA1B8-D93A-4C73-8CBC-71C91344D6AB}"/>
    <cellStyle name="Normal 3 3 4 2" xfId="4455" xr:uid="{9A472DD1-A977-45A7-B3F3-EA9E19E6E0DA}"/>
    <cellStyle name="Normal 3 3 4 2 2" xfId="7618" xr:uid="{A77518F5-9113-40E3-8E16-B2B7E9552085}"/>
    <cellStyle name="Normal 3 3 4 2 2 2" xfId="10284" xr:uid="{E535DA6C-EED3-4523-AAAB-A459E0C25B24}"/>
    <cellStyle name="Normal 3 3 4 2 2 2 2" xfId="15674" xr:uid="{127A8EC4-54FF-4C9B-B2FB-B74D6B958E04}"/>
    <cellStyle name="Normal 3 3 4 2 2 3" xfId="12921" xr:uid="{9CB1B2B7-A539-4F46-9C3C-D07F7A1FE159}"/>
    <cellStyle name="Normal 3 3 4 2 3" xfId="8954" xr:uid="{18197C3E-4ED6-4EB8-9570-2AD067994AF6}"/>
    <cellStyle name="Normal 3 3 4 2 3 2" xfId="14312" xr:uid="{E1221177-BC82-412E-ADBF-8DED48007315}"/>
    <cellStyle name="Normal 3 3 4 2 4" xfId="11590" xr:uid="{D347A57E-5407-44C3-9FD3-4F7733B27826}"/>
    <cellStyle name="Normal 3 3 4 3" xfId="3829" xr:uid="{E6A4E6F8-1204-460E-AC30-0CADEEE98AD5}"/>
    <cellStyle name="Normal 3 3 4 3 2" xfId="6996" xr:uid="{32070224-7FC1-4981-AEFA-D838465B52A7}"/>
    <cellStyle name="Normal 3 3 4 3 2 2" xfId="9660" xr:uid="{FFF498CE-E017-4271-92A1-C554E274A6F4}"/>
    <cellStyle name="Normal 3 3 4 3 2 2 2" xfId="15050" xr:uid="{9E18C05A-B08D-4CF5-931B-D5DD459799C8}"/>
    <cellStyle name="Normal 3 3 4 3 2 3" xfId="12297" xr:uid="{1A41D7A6-F5F1-4C20-82AC-83DB7FC9E6CA}"/>
    <cellStyle name="Normal 3 3 4 3 3" xfId="8330" xr:uid="{23F17C26-4BED-4ACE-8246-47312FC58FCC}"/>
    <cellStyle name="Normal 3 3 4 3 3 2" xfId="13688" xr:uid="{D45299FD-3B97-4FEB-BCFC-5F202BE2822D}"/>
    <cellStyle name="Normal 3 3 4 3 4" xfId="10966" xr:uid="{A04A9675-A31D-4E94-9D18-03C0252F632F}"/>
    <cellStyle name="Normal 3 3 4 4" xfId="6610" xr:uid="{0031F781-C5D9-4393-B143-1033A980316E}"/>
    <cellStyle name="Normal 3 3 4 4 2" xfId="9281" xr:uid="{F0DF067A-94B9-4706-8B98-83172046BC6C}"/>
    <cellStyle name="Normal 3 3 4 4 2 2" xfId="14671" xr:uid="{D214B217-72E3-41EE-9F29-AE97554EE942}"/>
    <cellStyle name="Normal 3 3 4 4 3" xfId="11918" xr:uid="{8068F541-6631-4517-B8D4-EE0877F79596}"/>
    <cellStyle name="Normal 3 3 4 5" xfId="7943" xr:uid="{BCDC08F9-F18D-4620-AE99-E53BFFB5665E}"/>
    <cellStyle name="Normal 3 3 4 5 2" xfId="13301" xr:uid="{2F758CED-DA3A-422F-B7E3-B75BA1F3B673}"/>
    <cellStyle name="Normal 3 3 4 6" xfId="10587" xr:uid="{DC9B3EE1-9803-442A-9F29-E09B0B025FAF}"/>
    <cellStyle name="Normal 3 3 5" xfId="3830" xr:uid="{9194C9D9-9E39-48ED-BC16-36B21F6C3069}"/>
    <cellStyle name="Normal 3 3 5 2" xfId="4456" xr:uid="{9B4CDE8A-A47E-40DA-9A2E-4D335E470AD9}"/>
    <cellStyle name="Normal 3 3 5 2 2" xfId="7619" xr:uid="{65D3F3A5-4331-486A-A510-ACE860343EA7}"/>
    <cellStyle name="Normal 3 3 5 2 2 2" xfId="10285" xr:uid="{C34E25ED-7A7A-46DA-AE3B-C9D22307BAA1}"/>
    <cellStyle name="Normal 3 3 5 2 2 2 2" xfId="15675" xr:uid="{B5B1C981-2ED5-4E45-91A2-2E427E3F9E40}"/>
    <cellStyle name="Normal 3 3 5 2 2 3" xfId="12922" xr:uid="{C38B23A3-BA8F-48AF-B35D-999A16F0AD47}"/>
    <cellStyle name="Normal 3 3 5 2 3" xfId="8955" xr:uid="{15854679-BC11-42D4-9BF3-F219D640436C}"/>
    <cellStyle name="Normal 3 3 5 2 3 2" xfId="14313" xr:uid="{3D94B1C0-43BB-4501-B737-941E2D5EB960}"/>
    <cellStyle name="Normal 3 3 5 2 4" xfId="11591" xr:uid="{AC7EDFC3-7F06-43A8-8155-8122814CAB9A}"/>
    <cellStyle name="Normal 3 3 5 3" xfId="6997" xr:uid="{1C0CF93B-B8F7-4BD4-BB8B-B21527557F3B}"/>
    <cellStyle name="Normal 3 3 5 3 2" xfId="9661" xr:uid="{508580CB-539B-4FD4-94C7-141FF483D27D}"/>
    <cellStyle name="Normal 3 3 5 3 2 2" xfId="15051" xr:uid="{F46F565A-E72C-482C-A25D-BE95A19D69CB}"/>
    <cellStyle name="Normal 3 3 5 3 3" xfId="12298" xr:uid="{44C2AB83-DBEA-46F5-9280-6A03A20FC73C}"/>
    <cellStyle name="Normal 3 3 5 4" xfId="8331" xr:uid="{54202DF9-B2D8-47CF-AE37-F048CD41ACA3}"/>
    <cellStyle name="Normal 3 3 5 4 2" xfId="13689" xr:uid="{608758A3-BB54-4773-9099-D7530B0BFAEF}"/>
    <cellStyle name="Normal 3 3 5 5" xfId="10967" xr:uid="{94310207-DC1F-4176-86CA-4636D36E8C48}"/>
    <cellStyle name="Normal 3 3 6" xfId="3831" xr:uid="{CEEA7E5F-566C-4C92-B19C-EE02B0EA75F7}"/>
    <cellStyle name="Normal 3 3 6 2" xfId="4457" xr:uid="{55F2FCC2-2CDF-4A88-9F86-8D64B6E27FF0}"/>
    <cellStyle name="Normal 3 3 6 2 2" xfId="7620" xr:uid="{58126727-D900-4498-823A-4BF777351142}"/>
    <cellStyle name="Normal 3 3 6 2 2 2" xfId="10286" xr:uid="{20CC4DC5-32EB-4C29-9785-819B21F0FEC1}"/>
    <cellStyle name="Normal 3 3 6 2 2 2 2" xfId="15676" xr:uid="{FF21C4CB-905D-409C-BAC3-2E3BF4EA01DE}"/>
    <cellStyle name="Normal 3 3 6 2 2 3" xfId="12923" xr:uid="{9E8DAEA2-01C9-4688-8CB5-977BD4D6A11E}"/>
    <cellStyle name="Normal 3 3 6 2 3" xfId="8956" xr:uid="{7E68BA0A-0994-4463-BDC2-3F1D0EF0C367}"/>
    <cellStyle name="Normal 3 3 6 2 3 2" xfId="14314" xr:uid="{1BB9D318-676E-44E2-8BB1-3E612351995E}"/>
    <cellStyle name="Normal 3 3 6 2 4" xfId="11592" xr:uid="{AFF832D3-B66E-4F46-AA11-EAF35B116130}"/>
    <cellStyle name="Normal 3 3 6 3" xfId="6998" xr:uid="{3FAC4D09-A8B7-4380-9BDF-969336EE7EF1}"/>
    <cellStyle name="Normal 3 3 6 3 2" xfId="9662" xr:uid="{438B4B44-16F3-40A3-AF74-1F0307ACC579}"/>
    <cellStyle name="Normal 3 3 6 3 2 2" xfId="15052" xr:uid="{B6BB1BE7-C930-4B5A-9B89-B3636F80C91E}"/>
    <cellStyle name="Normal 3 3 6 3 3" xfId="12299" xr:uid="{AC28F48E-24A4-4098-A667-665743C44CA6}"/>
    <cellStyle name="Normal 3 3 6 4" xfId="8332" xr:uid="{FCD653E4-0F13-4C51-B99A-42EB8EA761C5}"/>
    <cellStyle name="Normal 3 3 6 4 2" xfId="13690" xr:uid="{68A3B5EB-68D1-4D7B-B82C-78892AC35B0D}"/>
    <cellStyle name="Normal 3 3 6 5" xfId="10968" xr:uid="{8D9BC052-65C0-4216-9E84-6091D83F95B6}"/>
    <cellStyle name="Normal 3 3 7" xfId="4450" xr:uid="{269C9584-0406-4126-84EB-4A26F0ABCB03}"/>
    <cellStyle name="Normal 3 3 7 2" xfId="7613" xr:uid="{2C86FF3B-F045-40FD-91C5-91E652F1A60D}"/>
    <cellStyle name="Normal 3 3 7 2 2" xfId="10279" xr:uid="{5F82C7DE-EFC5-4929-AE63-3CB1634F8472}"/>
    <cellStyle name="Normal 3 3 7 2 2 2" xfId="15669" xr:uid="{69009E81-A351-4323-8180-CB10BFA1FA38}"/>
    <cellStyle name="Normal 3 3 7 2 3" xfId="12916" xr:uid="{CC39B491-5E0A-4F54-B5B3-4AA9E8FFEA96}"/>
    <cellStyle name="Normal 3 3 7 3" xfId="8949" xr:uid="{554E5D60-DA80-4441-B404-ED6F72CB8283}"/>
    <cellStyle name="Normal 3 3 7 3 2" xfId="14307" xr:uid="{BE2BE9D4-C51B-44A6-8DA5-7818BCC7E344}"/>
    <cellStyle name="Normal 3 3 7 4" xfId="11585" xr:uid="{9EABB746-42D3-443C-A9F8-21FDB6847283}"/>
    <cellStyle name="Normal 3 3 8" xfId="3824" xr:uid="{164BF366-B32D-4432-8431-A452E0DB10D4}"/>
    <cellStyle name="Normal 3 3 8 2" xfId="6991" xr:uid="{FD1C3766-CC41-48F1-8433-10A255EB1852}"/>
    <cellStyle name="Normal 3 3 8 2 2" xfId="9655" xr:uid="{BC2C3F07-87B3-4E93-A6E8-EA33BB41627D}"/>
    <cellStyle name="Normal 3 3 8 2 2 2" xfId="15045" xr:uid="{22110B52-2CAB-4850-B85A-6075F7180742}"/>
    <cellStyle name="Normal 3 3 8 2 3" xfId="12292" xr:uid="{55DD0941-6476-4EAF-944A-722CB9290C9F}"/>
    <cellStyle name="Normal 3 3 8 3" xfId="8325" xr:uid="{30AFDA8D-1289-4641-BA87-022354D715CB}"/>
    <cellStyle name="Normal 3 3 8 3 2" xfId="13683" xr:uid="{ED08F9E6-44AA-4680-A283-EAF202E7D6DD}"/>
    <cellStyle name="Normal 3 3 8 4" xfId="10961" xr:uid="{184A4B32-0D4A-4DAE-B1B4-41CF622228CB}"/>
    <cellStyle name="Normal 3 3 9" xfId="5306" xr:uid="{04621B50-57B8-4C31-80AC-1A5AA8B1059C}"/>
    <cellStyle name="Normal 3 3 9 2" xfId="9242" xr:uid="{1DEADC1C-17AA-4C26-9D4D-A497205E9383}"/>
    <cellStyle name="Normal 3 3 9 2 2" xfId="14610" xr:uid="{8595B323-7C74-4B27-8FE8-09934DF62956}"/>
    <cellStyle name="Normal 3 3 9 3" xfId="11878" xr:uid="{C7CABEF9-2855-4CBA-871B-0A45249E70FC}"/>
    <cellStyle name="Normal 3 4" xfId="3350" xr:uid="{2AC9438F-D15A-4FBB-94DE-AA4D7A0139B2}"/>
    <cellStyle name="Normal 3 4 10" xfId="6631" xr:uid="{DDC25A84-FB1B-4BD9-AAB8-E514F0063646}"/>
    <cellStyle name="Normal 3 4 10 2" xfId="9303" xr:uid="{A11B015A-6839-4457-BC07-95FA6ED38109}"/>
    <cellStyle name="Normal 3 4 10 2 2" xfId="14693" xr:uid="{7D1F4A97-2623-4981-86B1-5C20DF4B8E70}"/>
    <cellStyle name="Normal 3 4 10 3" xfId="11940" xr:uid="{41D2EA75-1E5E-42E3-BCF1-8047ADAD18D2}"/>
    <cellStyle name="Normal 3 4 11" xfId="7965" xr:uid="{85E0A222-30AF-40EB-9703-A3A52455A525}"/>
    <cellStyle name="Normal 3 4 11 2" xfId="13323" xr:uid="{C296B156-C888-499D-90A8-267ED4F10745}"/>
    <cellStyle name="Normal 3 4 12" xfId="10609" xr:uid="{F26DEF50-ACD4-4ED7-B6D1-397B876086F1}"/>
    <cellStyle name="Normal 3 4 2" xfId="3833" xr:uid="{49F7C2EE-471F-4407-956B-597FC6F00C45}"/>
    <cellStyle name="Normal 3 4 2 2" xfId="3834" xr:uid="{552EAAEC-6252-441F-B5E6-44C1B3088B19}"/>
    <cellStyle name="Normal 3 4 2 2 2" xfId="4460" xr:uid="{FEBF8A7E-135A-4690-8EA5-AE409D34FD55}"/>
    <cellStyle name="Normal 3 4 2 2 2 2" xfId="7623" xr:uid="{FEDEAF88-5CDA-4691-B69E-22EC97F72303}"/>
    <cellStyle name="Normal 3 4 2 2 2 2 2" xfId="10289" xr:uid="{D854CED5-E42D-47C9-B846-916C81B81447}"/>
    <cellStyle name="Normal 3 4 2 2 2 2 2 2" xfId="15679" xr:uid="{35BE432E-8D55-4CDF-B6D1-0AC4B4431EF6}"/>
    <cellStyle name="Normal 3 4 2 2 2 2 3" xfId="12926" xr:uid="{37DF64B4-13CD-4D4A-8B26-7B38E70D0B26}"/>
    <cellStyle name="Normal 3 4 2 2 2 3" xfId="8959" xr:uid="{5E6DEE06-C3B6-4D97-8CFB-06F0CF2D6E71}"/>
    <cellStyle name="Normal 3 4 2 2 2 3 2" xfId="14317" xr:uid="{C18024C1-1929-4B71-803E-01F7555504A9}"/>
    <cellStyle name="Normal 3 4 2 2 2 4" xfId="11595" xr:uid="{B35A54E3-937A-48C0-B194-6714BB12343D}"/>
    <cellStyle name="Normal 3 4 2 2 3" xfId="7001" xr:uid="{04FB9144-1CFD-4FA8-9E24-F1E9B70F7078}"/>
    <cellStyle name="Normal 3 4 2 2 3 2" xfId="9665" xr:uid="{F81FB66E-0067-42CE-8CEC-CF14007251F3}"/>
    <cellStyle name="Normal 3 4 2 2 3 2 2" xfId="15055" xr:uid="{709C173D-819B-4F65-A698-9BB3B8FBBB18}"/>
    <cellStyle name="Normal 3 4 2 2 3 3" xfId="12302" xr:uid="{A63D46E7-AF4F-4810-9976-CEAFED2FB596}"/>
    <cellStyle name="Normal 3 4 2 2 4" xfId="8335" xr:uid="{A5419A9D-901E-4550-B6D5-3CBE61216E1C}"/>
    <cellStyle name="Normal 3 4 2 2 4 2" xfId="13693" xr:uid="{37EE2094-ADEF-4097-8C61-45D97A95ABB1}"/>
    <cellStyle name="Normal 3 4 2 2 5" xfId="10971" xr:uid="{7A5A5362-E0CB-4FDB-B857-7CA51AE92A6A}"/>
    <cellStyle name="Normal 3 4 2 3" xfId="3835" xr:uid="{791CC82D-6969-4007-9CA0-D61CD2C39D31}"/>
    <cellStyle name="Normal 3 4 2 3 2" xfId="4461" xr:uid="{C6288A6D-8BC9-4F9E-99E7-868C2860850E}"/>
    <cellStyle name="Normal 3 4 2 3 2 2" xfId="7624" xr:uid="{6128DB63-1ED2-41BC-81FD-660B6A608B41}"/>
    <cellStyle name="Normal 3 4 2 3 2 2 2" xfId="10290" xr:uid="{360D9A35-2AF8-4852-AC8C-FC073AFD8419}"/>
    <cellStyle name="Normal 3 4 2 3 2 2 2 2" xfId="15680" xr:uid="{C556C541-C163-4635-8D07-CD78064C1003}"/>
    <cellStyle name="Normal 3 4 2 3 2 2 3" xfId="12927" xr:uid="{3394DA7B-B740-4B32-8A81-EC614E8DFD3E}"/>
    <cellStyle name="Normal 3 4 2 3 2 3" xfId="8960" xr:uid="{4EEE708A-E92B-45CA-8406-470FC7AC9BC6}"/>
    <cellStyle name="Normal 3 4 2 3 2 3 2" xfId="14318" xr:uid="{5BD27CA4-DAC4-4229-9654-62D223568C57}"/>
    <cellStyle name="Normal 3 4 2 3 2 4" xfId="11596" xr:uid="{41BF8D3F-E3E0-45D4-8491-F03F00823922}"/>
    <cellStyle name="Normal 3 4 2 3 3" xfId="7002" xr:uid="{2999B239-CEEF-4DC6-B742-36B9C3415AD4}"/>
    <cellStyle name="Normal 3 4 2 3 3 2" xfId="9666" xr:uid="{46724114-2A1E-4DE2-A5BE-1F4AF427F0B0}"/>
    <cellStyle name="Normal 3 4 2 3 3 2 2" xfId="15056" xr:uid="{87D1C99D-C2C9-4B17-A2E5-D9CCAF05D0C3}"/>
    <cellStyle name="Normal 3 4 2 3 3 3" xfId="12303" xr:uid="{24731BDB-7C67-4D1A-AB18-CD03B1C287D5}"/>
    <cellStyle name="Normal 3 4 2 3 4" xfId="8336" xr:uid="{66457BBB-E5A1-4D29-B257-EEF403202116}"/>
    <cellStyle name="Normal 3 4 2 3 4 2" xfId="13694" xr:uid="{4A7FD996-45B7-4503-BB3C-181A6F7D58DE}"/>
    <cellStyle name="Normal 3 4 2 3 5" xfId="10972" xr:uid="{3E20E921-9DED-46F7-8653-5582B7A4AECD}"/>
    <cellStyle name="Normal 3 4 2 4" xfId="4459" xr:uid="{4DB95877-B50D-4CBF-A058-08B8C12F0B59}"/>
    <cellStyle name="Normal 3 4 2 4 2" xfId="7622" xr:uid="{7B2FBADE-5272-406B-87CA-075C9CC51E35}"/>
    <cellStyle name="Normal 3 4 2 4 2 2" xfId="10288" xr:uid="{CBBDB178-4630-485F-B469-99802DAA6939}"/>
    <cellStyle name="Normal 3 4 2 4 2 2 2" xfId="15678" xr:uid="{99E37599-7686-4682-BE8B-C113398E31E6}"/>
    <cellStyle name="Normal 3 4 2 4 2 3" xfId="12925" xr:uid="{D325C6F1-A116-4975-9F99-C8E559D222F9}"/>
    <cellStyle name="Normal 3 4 2 4 3" xfId="8958" xr:uid="{E214E781-410F-4C5D-B739-EB48CB85D447}"/>
    <cellStyle name="Normal 3 4 2 4 3 2" xfId="14316" xr:uid="{CECB7138-C65C-4C9E-B48E-E681FFF45B04}"/>
    <cellStyle name="Normal 3 4 2 4 4" xfId="11594" xr:uid="{08C4476C-96F1-4628-AA9D-BBB0B3E67F4B}"/>
    <cellStyle name="Normal 3 4 2 5" xfId="7000" xr:uid="{04E94D9F-F157-4958-94C3-B17504C0D715}"/>
    <cellStyle name="Normal 3 4 2 5 2" xfId="9664" xr:uid="{A2E7BC58-A5AB-487D-B2CC-C52098591577}"/>
    <cellStyle name="Normal 3 4 2 5 2 2" xfId="15054" xr:uid="{D39CD630-65DD-40D9-A764-59625819ABC5}"/>
    <cellStyle name="Normal 3 4 2 5 3" xfId="12301" xr:uid="{11CB1118-FA44-4578-B4FF-57B26ECF8239}"/>
    <cellStyle name="Normal 3 4 2 6" xfId="8334" xr:uid="{0B4F7E31-5A2C-4DEA-9846-92A10CB15E3B}"/>
    <cellStyle name="Normal 3 4 2 6 2" xfId="13692" xr:uid="{6B93E3FF-52EB-4C1A-A660-BB8F88604F35}"/>
    <cellStyle name="Normal 3 4 2 7" xfId="10970" xr:uid="{7626CCF4-0FE4-414B-B995-491327910F23}"/>
    <cellStyle name="Normal 3 4 3" xfId="3836" xr:uid="{B7EE7CFD-0AA1-46D1-A2A2-D1441E544437}"/>
    <cellStyle name="Normal 3 4 3 2" xfId="4462" xr:uid="{DC1C6C87-5635-4280-8101-8D5A4B6F7C83}"/>
    <cellStyle name="Normal 3 4 3 2 2" xfId="7625" xr:uid="{62B60BDF-409A-4973-ABDF-443F720ACEE1}"/>
    <cellStyle name="Normal 3 4 3 2 2 2" xfId="10291" xr:uid="{8640B545-F30A-4AF1-AE3B-475A7E1FDB99}"/>
    <cellStyle name="Normal 3 4 3 2 2 2 2" xfId="15681" xr:uid="{41E97475-99D8-4ACD-8CFA-91BE7717087D}"/>
    <cellStyle name="Normal 3 4 3 2 2 3" xfId="12928" xr:uid="{8BB0FB16-6A63-4B8F-BC30-AC80BCFEBB42}"/>
    <cellStyle name="Normal 3 4 3 2 3" xfId="8961" xr:uid="{128BF25B-414F-45EC-B157-36216BE159B1}"/>
    <cellStyle name="Normal 3 4 3 2 3 2" xfId="14319" xr:uid="{F91D3466-A2AE-468B-A2ED-030892EFACC5}"/>
    <cellStyle name="Normal 3 4 3 2 4" xfId="11597" xr:uid="{A90BAC08-8D87-406B-8DC4-EB895E99DBA7}"/>
    <cellStyle name="Normal 3 4 3 3" xfId="7003" xr:uid="{06422815-82A0-44FD-A12E-151A99F8F135}"/>
    <cellStyle name="Normal 3 4 3 3 2" xfId="9667" xr:uid="{79732EAD-7A23-4A1E-93A9-A65A27FA7A97}"/>
    <cellStyle name="Normal 3 4 3 3 2 2" xfId="15057" xr:uid="{90F82762-9227-4FB4-B635-A7CA2522A642}"/>
    <cellStyle name="Normal 3 4 3 3 3" xfId="12304" xr:uid="{3B5FA2EC-C653-47B5-9DA4-FB605C632228}"/>
    <cellStyle name="Normal 3 4 3 4" xfId="8337" xr:uid="{ECF3D6E1-6E75-4562-90A3-397A9DF27B90}"/>
    <cellStyle name="Normal 3 4 3 4 2" xfId="13695" xr:uid="{38C1F03E-2C12-4CF6-A6A9-9CC7067BF5A7}"/>
    <cellStyle name="Normal 3 4 3 5" xfId="10973" xr:uid="{B28E6A56-2C36-44B4-952C-C90885B50035}"/>
    <cellStyle name="Normal 3 4 4" xfId="3837" xr:uid="{38FD9A87-FDC5-4F7D-8A54-D81E3AD9E59B}"/>
    <cellStyle name="Normal 3 4 4 2" xfId="4463" xr:uid="{E8466279-E192-4C39-819E-ADB8A5D277FB}"/>
    <cellStyle name="Normal 3 4 4 2 2" xfId="7626" xr:uid="{17F4918F-3332-4D3D-B6EB-1488F111A32D}"/>
    <cellStyle name="Normal 3 4 4 2 2 2" xfId="10292" xr:uid="{0A576076-B67E-4DBA-81AB-CA8B1BB3F88C}"/>
    <cellStyle name="Normal 3 4 4 2 2 2 2" xfId="15682" xr:uid="{C1A0225C-16F1-44C6-A3B5-13D4BC401C64}"/>
    <cellStyle name="Normal 3 4 4 2 2 3" xfId="12929" xr:uid="{377FD5F5-6B63-4521-86FA-0EE523CBC75D}"/>
    <cellStyle name="Normal 3 4 4 2 3" xfId="8962" xr:uid="{E8FE208D-3248-4D8C-B6DE-9AF112797A51}"/>
    <cellStyle name="Normal 3 4 4 2 3 2" xfId="14320" xr:uid="{CE14C8AF-3D07-41C8-8E08-1633B6D35A53}"/>
    <cellStyle name="Normal 3 4 4 2 4" xfId="11598" xr:uid="{3A4F6C0F-6943-4A82-A837-C5913D27F440}"/>
    <cellStyle name="Normal 3 4 4 3" xfId="7004" xr:uid="{38BE7081-7BC7-450C-A469-9FC6C4437429}"/>
    <cellStyle name="Normal 3 4 4 3 2" xfId="9668" xr:uid="{EB789123-FABB-4DEA-AF93-536CC1839B64}"/>
    <cellStyle name="Normal 3 4 4 3 2 2" xfId="15058" xr:uid="{B73E6011-FABE-4746-BC30-93C315B2E54C}"/>
    <cellStyle name="Normal 3 4 4 3 3" xfId="12305" xr:uid="{F200FC5F-76B1-4ED0-A229-4A361094AAF4}"/>
    <cellStyle name="Normal 3 4 4 4" xfId="8338" xr:uid="{4A48CE0C-9C15-4092-9AFB-BFDA7D4E0FB8}"/>
    <cellStyle name="Normal 3 4 4 4 2" xfId="13696" xr:uid="{589B6FC3-B82D-4AEE-92A5-4C6A8EA6A188}"/>
    <cellStyle name="Normal 3 4 4 5" xfId="10974" xr:uid="{71C83EB6-2C51-46D2-AD44-6FE5E16CBBE9}"/>
    <cellStyle name="Normal 3 4 5" xfId="3838" xr:uid="{97B78923-F4AC-4B98-B12F-55798CE609A5}"/>
    <cellStyle name="Normal 3 4 5 2" xfId="4464" xr:uid="{58D5660B-2B17-41D1-BAFA-AF5CAC541DFD}"/>
    <cellStyle name="Normal 3 4 5 2 2" xfId="7627" xr:uid="{C75C630E-5D69-43E2-A363-217E4F569288}"/>
    <cellStyle name="Normal 3 4 5 2 2 2" xfId="10293" xr:uid="{57B2D3E2-E16B-42A4-91F8-C8FA91B32A0F}"/>
    <cellStyle name="Normal 3 4 5 2 2 2 2" xfId="15683" xr:uid="{3337A783-F5A5-454D-A0F9-839D2CA10564}"/>
    <cellStyle name="Normal 3 4 5 2 2 3" xfId="12930" xr:uid="{DD4BA46B-2D15-47E8-821C-9A49A519A0EE}"/>
    <cellStyle name="Normal 3 4 5 2 3" xfId="8963" xr:uid="{79A3E15A-5701-44C2-A4A9-919AAA1201E3}"/>
    <cellStyle name="Normal 3 4 5 2 3 2" xfId="14321" xr:uid="{3FCB0910-47D9-484A-9033-8CE3935DC8AB}"/>
    <cellStyle name="Normal 3 4 5 2 4" xfId="11599" xr:uid="{6960C99C-5001-4995-B727-B997DDF31B4A}"/>
    <cellStyle name="Normal 3 4 5 3" xfId="7005" xr:uid="{7CBFA08E-DE6F-47C6-BD7E-9801C6250FB2}"/>
    <cellStyle name="Normal 3 4 5 3 2" xfId="9669" xr:uid="{A1442F78-67F7-475A-8720-C37E3D44F6F8}"/>
    <cellStyle name="Normal 3 4 5 3 2 2" xfId="15059" xr:uid="{E7BF69CE-0DEA-463C-857F-BAAF94BCB63C}"/>
    <cellStyle name="Normal 3 4 5 3 3" xfId="12306" xr:uid="{4CB69798-355C-4B2E-AFB7-4AA12BBDF8C4}"/>
    <cellStyle name="Normal 3 4 5 4" xfId="8339" xr:uid="{301713F9-E087-439D-90F8-CB63076AFA22}"/>
    <cellStyle name="Normal 3 4 5 4 2" xfId="13697" xr:uid="{4202CDD1-B54A-4CA8-BBC2-BC7DB6F3B572}"/>
    <cellStyle name="Normal 3 4 5 5" xfId="10975" xr:uid="{D9C28374-9DD2-4906-969A-69EEA9F1129E}"/>
    <cellStyle name="Normal 3 4 6" xfId="3839" xr:uid="{8F52D8A2-C6E4-4B8F-AD77-E628F0B21C6D}"/>
    <cellStyle name="Normal 3 4 6 2" xfId="4465" xr:uid="{B3F5CF75-09FD-47EA-8754-F9B4E424A569}"/>
    <cellStyle name="Normal 3 4 6 2 2" xfId="7628" xr:uid="{4D24ADC9-78F6-4988-B08B-CE63014C6124}"/>
    <cellStyle name="Normal 3 4 6 2 2 2" xfId="10294" xr:uid="{A4BBF5D9-8AC2-4A16-A8B4-80CBD41A466C}"/>
    <cellStyle name="Normal 3 4 6 2 2 2 2" xfId="15684" xr:uid="{D619AB96-C7D4-4A9D-95AF-F6A78613DFE5}"/>
    <cellStyle name="Normal 3 4 6 2 2 3" xfId="12931" xr:uid="{3AD16A02-C7C2-4A36-907F-3AB1D982DDA1}"/>
    <cellStyle name="Normal 3 4 6 2 3" xfId="8964" xr:uid="{20E87AD3-6EED-4D99-894E-727FDC701D8F}"/>
    <cellStyle name="Normal 3 4 6 2 3 2" xfId="14322" xr:uid="{F9D1521A-105E-4E21-B4CE-3A091749CBE2}"/>
    <cellStyle name="Normal 3 4 6 2 4" xfId="11600" xr:uid="{F0EAA38D-ECF6-43FE-A9DC-4AF2E7D6BDB4}"/>
    <cellStyle name="Normal 3 4 6 3" xfId="7006" xr:uid="{05303CE8-5DC4-4994-8E02-7A5C02553017}"/>
    <cellStyle name="Normal 3 4 6 3 2" xfId="9670" xr:uid="{1BCC57A0-4F83-4F9B-A3CC-405981FF240C}"/>
    <cellStyle name="Normal 3 4 6 3 2 2" xfId="15060" xr:uid="{E1BB3E27-7C14-4081-9455-D781DC9A820C}"/>
    <cellStyle name="Normal 3 4 6 3 3" xfId="12307" xr:uid="{33253216-3A9F-45B3-9111-3FF85D35617A}"/>
    <cellStyle name="Normal 3 4 6 4" xfId="8340" xr:uid="{F79409C4-7D65-4AF5-B7C3-5931E227EEE9}"/>
    <cellStyle name="Normal 3 4 6 4 2" xfId="13698" xr:uid="{CD3C05BC-C179-4CDB-A917-22CB0D419D2E}"/>
    <cellStyle name="Normal 3 4 6 5" xfId="10976" xr:uid="{175988F8-E458-4956-A491-804FF7252E57}"/>
    <cellStyle name="Normal 3 4 7" xfId="4458" xr:uid="{A134FE30-8166-4AD2-87CE-318EA1EDF7B4}"/>
    <cellStyle name="Normal 3 4 7 2" xfId="7621" xr:uid="{FB1D7FF7-7CF7-41E1-A75F-9CC2DA8A8412}"/>
    <cellStyle name="Normal 3 4 7 2 2" xfId="10287" xr:uid="{EEEAECFE-5317-4CF6-A210-8AC9878C6EBC}"/>
    <cellStyle name="Normal 3 4 7 2 2 2" xfId="15677" xr:uid="{5963E590-E645-46C0-AFB9-C222E95C9BA3}"/>
    <cellStyle name="Normal 3 4 7 2 3" xfId="12924" xr:uid="{EFA4E412-BD27-4758-B326-64CBF2277E9E}"/>
    <cellStyle name="Normal 3 4 7 3" xfId="8957" xr:uid="{C5C33518-0892-4F89-A9B1-52134C2DEA49}"/>
    <cellStyle name="Normal 3 4 7 3 2" xfId="14315" xr:uid="{428DED7C-8A8B-4129-8C18-68A877394C6C}"/>
    <cellStyle name="Normal 3 4 7 4" xfId="11593" xr:uid="{CF680E0F-7972-4638-85F9-149737468F18}"/>
    <cellStyle name="Normal 3 4 8" xfId="3832" xr:uid="{24772E0E-AEC0-46E7-A326-C145D24C0A52}"/>
    <cellStyle name="Normal 3 4 8 2" xfId="6999" xr:uid="{F0367C87-963A-4A76-BA2E-F83F878C308D}"/>
    <cellStyle name="Normal 3 4 8 2 2" xfId="9663" xr:uid="{041EA272-8594-422B-AB43-70DB51691CDC}"/>
    <cellStyle name="Normal 3 4 8 2 2 2" xfId="15053" xr:uid="{F177EFD6-ADC2-4C55-8020-6A9AD58F9B5C}"/>
    <cellStyle name="Normal 3 4 8 2 3" xfId="12300" xr:uid="{117F70BF-753D-4407-B96E-E416E9231DD8}"/>
    <cellStyle name="Normal 3 4 8 3" xfId="8333" xr:uid="{F4237AC7-9748-40C9-A3D1-30FC23455C6A}"/>
    <cellStyle name="Normal 3 4 8 3 2" xfId="13691" xr:uid="{67558C96-7704-45CB-AE69-B5AE2EF57390}"/>
    <cellStyle name="Normal 3 4 8 4" xfId="10969" xr:uid="{DA403D51-9933-42FF-9156-2CB48E563619}"/>
    <cellStyle name="Normal 3 4 9" xfId="5304" xr:uid="{0F63952E-4C24-4D7B-B6D3-C90FA9A349C1}"/>
    <cellStyle name="Normal 3 5" xfId="3840" xr:uid="{AD7E3214-6E5B-4C35-BC6D-31A41F24FBE7}"/>
    <cellStyle name="Normal 3 5 2" xfId="3841" xr:uid="{98AF6F65-64AE-4A39-BFBB-902C73C22172}"/>
    <cellStyle name="Normal 3 5 2 2" xfId="3842" xr:uid="{57DD1B49-30A9-4BB9-AA3F-0DDACF183D4B}"/>
    <cellStyle name="Normal 3 5 2 2 2" xfId="4468" xr:uid="{A2F5A0E9-92BB-4065-A395-A16964D14729}"/>
    <cellStyle name="Normal 3 5 2 2 2 2" xfId="7631" xr:uid="{95A79B35-EBDD-4E9A-A06B-A78BD40CBD69}"/>
    <cellStyle name="Normal 3 5 2 2 2 2 2" xfId="10297" xr:uid="{F6954A5F-E2D3-4B78-BF12-F2CC3AF05F41}"/>
    <cellStyle name="Normal 3 5 2 2 2 2 2 2" xfId="15687" xr:uid="{F31FA5A5-3BC5-46F7-B4E5-AA9105C2D4DA}"/>
    <cellStyle name="Normal 3 5 2 2 2 2 3" xfId="12934" xr:uid="{D117BDBA-4676-4538-89A8-C4ACF6900153}"/>
    <cellStyle name="Normal 3 5 2 2 2 3" xfId="8967" xr:uid="{C2201E65-8CD2-4830-9DF9-852CCBE333D0}"/>
    <cellStyle name="Normal 3 5 2 2 2 3 2" xfId="14325" xr:uid="{2D9D43F6-2A6D-43D5-BAC6-F443E93A5FF4}"/>
    <cellStyle name="Normal 3 5 2 2 2 4" xfId="11603" xr:uid="{21B8B8E5-94CF-49CD-AF7C-20579742D0C1}"/>
    <cellStyle name="Normal 3 5 2 2 3" xfId="7009" xr:uid="{AECCADDA-7FB7-4882-8E2D-68C6CEB22DCB}"/>
    <cellStyle name="Normal 3 5 2 2 3 2" xfId="9673" xr:uid="{F0D30C35-34EB-4073-814D-65518C1D569D}"/>
    <cellStyle name="Normal 3 5 2 2 3 2 2" xfId="15063" xr:uid="{CD6A7508-2C53-44CA-A42D-13DCA999C4E6}"/>
    <cellStyle name="Normal 3 5 2 2 3 3" xfId="12310" xr:uid="{6777D842-D3CD-4115-8AC5-812A7F93F9D9}"/>
    <cellStyle name="Normal 3 5 2 2 4" xfId="8343" xr:uid="{4A8924C9-79C1-47BC-A6CE-086E077D66FF}"/>
    <cellStyle name="Normal 3 5 2 2 4 2" xfId="13701" xr:uid="{721CA334-4DC1-4768-B4A6-CC9A3E1263F3}"/>
    <cellStyle name="Normal 3 5 2 2 5" xfId="10979" xr:uid="{386CDF8C-23DB-4773-8AD7-BF5DCBFE187D}"/>
    <cellStyle name="Normal 3 5 2 3" xfId="3843" xr:uid="{DA114077-CB1C-49B1-8033-767D8E54EED3}"/>
    <cellStyle name="Normal 3 5 2 3 2" xfId="4469" xr:uid="{F7BA391E-74FC-48A8-8526-5813E66C2B57}"/>
    <cellStyle name="Normal 3 5 2 3 2 2" xfId="7632" xr:uid="{E8899381-E890-4F0C-9D27-B15EC40C7D30}"/>
    <cellStyle name="Normal 3 5 2 3 2 2 2" xfId="10298" xr:uid="{DC2732F4-7E5D-44E2-9CA7-94D6D91324DA}"/>
    <cellStyle name="Normal 3 5 2 3 2 2 2 2" xfId="15688" xr:uid="{EC739402-9600-4125-A1F9-FF5190CA8895}"/>
    <cellStyle name="Normal 3 5 2 3 2 2 3" xfId="12935" xr:uid="{D7ACF10E-CC94-4DAE-AC85-CF12651D9EB1}"/>
    <cellStyle name="Normal 3 5 2 3 2 3" xfId="8968" xr:uid="{FF0BECCC-E556-4E9C-8458-1DF9F10FAB8A}"/>
    <cellStyle name="Normal 3 5 2 3 2 3 2" xfId="14326" xr:uid="{57E40B13-9D73-4CA1-AE3D-970B97474509}"/>
    <cellStyle name="Normal 3 5 2 3 2 4" xfId="11604" xr:uid="{3FE6125B-B28B-4D76-A06F-D0BB895A4EE7}"/>
    <cellStyle name="Normal 3 5 2 3 3" xfId="7010" xr:uid="{E6BF1EEC-CFDE-462A-947D-6A4B546EF938}"/>
    <cellStyle name="Normal 3 5 2 3 3 2" xfId="9674" xr:uid="{5663A45C-1ACF-4E49-A5F1-4A6D927E5019}"/>
    <cellStyle name="Normal 3 5 2 3 3 2 2" xfId="15064" xr:uid="{14FCD416-68C6-43EB-AB73-500D2B411924}"/>
    <cellStyle name="Normal 3 5 2 3 3 3" xfId="12311" xr:uid="{D77C2B27-DA78-4A2C-B36E-43DC139FDC70}"/>
    <cellStyle name="Normal 3 5 2 3 4" xfId="8344" xr:uid="{9AC23E24-472C-4522-9A4D-F5B4A6044958}"/>
    <cellStyle name="Normal 3 5 2 3 4 2" xfId="13702" xr:uid="{FB917A43-661A-49FB-9C41-A637F641A040}"/>
    <cellStyle name="Normal 3 5 2 3 5" xfId="10980" xr:uid="{30EF013B-4DC8-4E6F-B3B5-DB5417B7DEE1}"/>
    <cellStyle name="Normal 3 5 2 4" xfId="4467" xr:uid="{181C88B5-5820-484E-8733-B860E9845120}"/>
    <cellStyle name="Normal 3 5 2 4 2" xfId="7630" xr:uid="{A3EE9FF2-0689-46CD-9DEC-FD8CF660A94E}"/>
    <cellStyle name="Normal 3 5 2 4 2 2" xfId="10296" xr:uid="{D9107763-F1C7-474C-A7FA-90B13E653A35}"/>
    <cellStyle name="Normal 3 5 2 4 2 2 2" xfId="15686" xr:uid="{8752FA89-3791-4704-B292-4FB19A96ADE1}"/>
    <cellStyle name="Normal 3 5 2 4 2 3" xfId="12933" xr:uid="{94F1C911-B574-4192-A9B7-B8F6F16680B3}"/>
    <cellStyle name="Normal 3 5 2 4 3" xfId="8966" xr:uid="{9515D66C-C30E-4DC5-99FD-FFB4C553DE73}"/>
    <cellStyle name="Normal 3 5 2 4 3 2" xfId="14324" xr:uid="{3E83FBB6-B46C-430E-B8EB-2FEB1527302A}"/>
    <cellStyle name="Normal 3 5 2 4 4" xfId="11602" xr:uid="{36E742D4-02AE-416A-B2FD-BE87FE620B10}"/>
    <cellStyle name="Normal 3 5 2 5" xfId="7008" xr:uid="{87358DA9-3584-469D-88F1-898B549CBB87}"/>
    <cellStyle name="Normal 3 5 2 5 2" xfId="9672" xr:uid="{F52F52FB-695E-4886-8803-345C3BB7F58F}"/>
    <cellStyle name="Normal 3 5 2 5 2 2" xfId="15062" xr:uid="{1EF24DD6-B6E6-4E68-A108-65F5B0FD5844}"/>
    <cellStyle name="Normal 3 5 2 5 3" xfId="12309" xr:uid="{E694541A-FE85-4204-A702-D7BD672373C3}"/>
    <cellStyle name="Normal 3 5 2 6" xfId="8342" xr:uid="{923B901A-3262-4D48-BA9A-FDB6EEB473F2}"/>
    <cellStyle name="Normal 3 5 2 6 2" xfId="13700" xr:uid="{C4CC6FD0-44BD-4ED1-8E16-E4B420DF70CA}"/>
    <cellStyle name="Normal 3 5 2 7" xfId="10978" xr:uid="{E9A883E8-4763-44D0-9538-84382CC67776}"/>
    <cellStyle name="Normal 3 5 3" xfId="3844" xr:uid="{70266BC1-2DF3-44CB-95EB-1116A57B2F3A}"/>
    <cellStyle name="Normal 3 5 3 2" xfId="4470" xr:uid="{A0CDB14E-E225-4E05-B735-4F40CAC84DC3}"/>
    <cellStyle name="Normal 3 5 3 2 2" xfId="7633" xr:uid="{D5F3720B-FB6B-46D6-9FA2-CB4625CDA564}"/>
    <cellStyle name="Normal 3 5 3 2 2 2" xfId="10299" xr:uid="{2393DCDC-718B-472D-BDD2-E982D908270C}"/>
    <cellStyle name="Normal 3 5 3 2 2 2 2" xfId="15689" xr:uid="{349C37DA-E538-4365-AA5F-B4A9CC7E739D}"/>
    <cellStyle name="Normal 3 5 3 2 2 3" xfId="12936" xr:uid="{413AC8F6-E1B0-470C-BB2B-B05C92446890}"/>
    <cellStyle name="Normal 3 5 3 2 3" xfId="8969" xr:uid="{EB30CB60-4C5C-4C44-9A31-327A713350D4}"/>
    <cellStyle name="Normal 3 5 3 2 3 2" xfId="14327" xr:uid="{5E48EF3B-05EB-494F-933B-E4F71B6AE47C}"/>
    <cellStyle name="Normal 3 5 3 2 4" xfId="11605" xr:uid="{5D5F4D53-A311-4BFE-9DE6-ACE57AB0C44F}"/>
    <cellStyle name="Normal 3 5 3 3" xfId="7011" xr:uid="{C99DB6EB-5A34-45F1-BEAF-7A2D8C6E6AE3}"/>
    <cellStyle name="Normal 3 5 3 3 2" xfId="9675" xr:uid="{A9743940-C3F6-4DBD-B2C6-AA4AA3C72A6C}"/>
    <cellStyle name="Normal 3 5 3 3 2 2" xfId="15065" xr:uid="{B272BC18-4889-434B-A3DD-912E6ADF76AB}"/>
    <cellStyle name="Normal 3 5 3 3 3" xfId="12312" xr:uid="{3363FA54-83A3-4912-804B-B7E83CF35B49}"/>
    <cellStyle name="Normal 3 5 3 4" xfId="8345" xr:uid="{DF862B9E-3EA1-43D3-9C81-BC6A52728354}"/>
    <cellStyle name="Normal 3 5 3 4 2" xfId="13703" xr:uid="{FA400455-19A5-425B-A003-F6610F8E2868}"/>
    <cellStyle name="Normal 3 5 3 5" xfId="10981" xr:uid="{2912E71E-D2CA-4C69-B3C1-055ED370243F}"/>
    <cellStyle name="Normal 3 5 4" xfId="3845" xr:uid="{ADA7EAAD-4CE4-4829-829A-8D63D22FD5D2}"/>
    <cellStyle name="Normal 3 5 4 2" xfId="4471" xr:uid="{BB83FB1A-0ED7-4ECE-937B-39622538F195}"/>
    <cellStyle name="Normal 3 5 4 2 2" xfId="7634" xr:uid="{A9BFE097-F695-4FB8-94AA-C368C9DCDEA4}"/>
    <cellStyle name="Normal 3 5 4 2 2 2" xfId="10300" xr:uid="{AF19C1DD-245A-4010-AEA7-82AC26322B96}"/>
    <cellStyle name="Normal 3 5 4 2 2 2 2" xfId="15690" xr:uid="{5B5A9E0E-79F3-4F4D-81C6-9EC944CC95EA}"/>
    <cellStyle name="Normal 3 5 4 2 2 3" xfId="12937" xr:uid="{3F410340-1AE1-4B15-9235-ED6480738438}"/>
    <cellStyle name="Normal 3 5 4 2 3" xfId="8970" xr:uid="{B7D15C54-DCA6-4195-8DDC-5250C24B31D2}"/>
    <cellStyle name="Normal 3 5 4 2 3 2" xfId="14328" xr:uid="{53C7ADF2-1B3F-4995-BF48-ED70496C7AC7}"/>
    <cellStyle name="Normal 3 5 4 2 4" xfId="11606" xr:uid="{4E95728F-2B1E-4CA4-8905-962D47235F18}"/>
    <cellStyle name="Normal 3 5 4 3" xfId="7012" xr:uid="{0900936A-2CAC-4717-AC1A-EB82E95C538E}"/>
    <cellStyle name="Normal 3 5 4 3 2" xfId="9676" xr:uid="{CBF12759-DD0A-4683-8B1B-AA3580442A22}"/>
    <cellStyle name="Normal 3 5 4 3 2 2" xfId="15066" xr:uid="{60F4F50E-E923-4A0E-9863-FE85341247A2}"/>
    <cellStyle name="Normal 3 5 4 3 3" xfId="12313" xr:uid="{E77720F2-7172-4E85-8E7C-60B212501E7C}"/>
    <cellStyle name="Normal 3 5 4 4" xfId="8346" xr:uid="{41505623-23ED-4259-A354-B04D803FABB9}"/>
    <cellStyle name="Normal 3 5 4 4 2" xfId="13704" xr:uid="{D3C31CC0-C861-440D-8188-244909D138DD}"/>
    <cellStyle name="Normal 3 5 4 5" xfId="10982" xr:uid="{3563F032-85E2-4E9B-A1EA-8672148C6BDA}"/>
    <cellStyle name="Normal 3 5 5" xfId="3846" xr:uid="{F474E2F7-1C30-4BAF-A493-A7149BB6A778}"/>
    <cellStyle name="Normal 3 5 5 2" xfId="4472" xr:uid="{77BE46FE-5E7D-4FC1-97AC-37E68B8E7F3D}"/>
    <cellStyle name="Normal 3 5 5 2 2" xfId="7635" xr:uid="{62CF3F94-214E-4B98-9E88-AE96FC5D6B64}"/>
    <cellStyle name="Normal 3 5 5 2 2 2" xfId="10301" xr:uid="{B258843E-56DC-4B04-B197-B6592E4AD7DD}"/>
    <cellStyle name="Normal 3 5 5 2 2 2 2" xfId="15691" xr:uid="{CD07A175-77F3-4E79-BDA3-56317E1D2A4E}"/>
    <cellStyle name="Normal 3 5 5 2 2 3" xfId="12938" xr:uid="{24F21B4E-5D54-4F71-AEA8-63CDFA98AA9B}"/>
    <cellStyle name="Normal 3 5 5 2 3" xfId="8971" xr:uid="{DA396ADB-1CB8-4283-8626-E862CCAD5DBB}"/>
    <cellStyle name="Normal 3 5 5 2 3 2" xfId="14329" xr:uid="{4F823AB1-15D4-463D-AF3C-7595EFAD09C9}"/>
    <cellStyle name="Normal 3 5 5 2 4" xfId="11607" xr:uid="{14468B0C-3F04-4756-B5CC-9157DE1A22E7}"/>
    <cellStyle name="Normal 3 5 5 3" xfId="7013" xr:uid="{74F757BE-2DE5-474A-A11D-A6CE47AF1369}"/>
    <cellStyle name="Normal 3 5 5 3 2" xfId="9677" xr:uid="{71B7430D-58E9-464B-B484-DBFDF968F01A}"/>
    <cellStyle name="Normal 3 5 5 3 2 2" xfId="15067" xr:uid="{8E1AE4C1-473F-425F-A0DB-6BE3301F1463}"/>
    <cellStyle name="Normal 3 5 5 3 3" xfId="12314" xr:uid="{C86929BD-A068-4460-B5AE-E588E37EA7CC}"/>
    <cellStyle name="Normal 3 5 5 4" xfId="8347" xr:uid="{01237E9A-FA98-42F5-9A92-3E5A59F4621B}"/>
    <cellStyle name="Normal 3 5 5 4 2" xfId="13705" xr:uid="{263D0898-C6C1-4366-855D-02AABC16B6CB}"/>
    <cellStyle name="Normal 3 5 5 5" xfId="10983" xr:uid="{02F2883C-A9CD-418C-8BAC-BCA07F9F0355}"/>
    <cellStyle name="Normal 3 5 6" xfId="4466" xr:uid="{A02FE7EF-FD75-43D3-A128-73696601E0FE}"/>
    <cellStyle name="Normal 3 5 6 2" xfId="7629" xr:uid="{D3EDF27A-E495-42E9-AF55-E0AF5C4DE07F}"/>
    <cellStyle name="Normal 3 5 6 2 2" xfId="10295" xr:uid="{9FA8842D-E1C4-4EA7-A2F1-8126251AF630}"/>
    <cellStyle name="Normal 3 5 6 2 2 2" xfId="15685" xr:uid="{261706BA-CC3D-41F1-8F26-424B69100EDC}"/>
    <cellStyle name="Normal 3 5 6 2 3" xfId="12932" xr:uid="{3E054002-C97E-4615-ACAA-8183D0FAC963}"/>
    <cellStyle name="Normal 3 5 6 3" xfId="8965" xr:uid="{AE7BF96B-4A41-4BA4-A61E-F4101BDA228C}"/>
    <cellStyle name="Normal 3 5 6 3 2" xfId="14323" xr:uid="{805A37FD-E1E7-4C0E-88E7-7FA056FB70FA}"/>
    <cellStyle name="Normal 3 5 6 4" xfId="11601" xr:uid="{7AD83DA3-D69F-4118-9472-52BC733092BD}"/>
    <cellStyle name="Normal 3 5 7" xfId="7007" xr:uid="{D2D718C3-A770-4714-8C81-A059E9769C31}"/>
    <cellStyle name="Normal 3 5 7 2" xfId="9671" xr:uid="{FB8964C1-CA99-431C-B2D7-2B099645FAB0}"/>
    <cellStyle name="Normal 3 5 7 2 2" xfId="15061" xr:uid="{2D792F1D-456B-4EB1-861B-AC3C092A91FD}"/>
    <cellStyle name="Normal 3 5 7 3" xfId="12308" xr:uid="{D2EA28BE-0AB2-4B48-BC46-184A501D2D24}"/>
    <cellStyle name="Normal 3 5 8" xfId="8341" xr:uid="{95D23273-05D0-4A90-B1BB-7D714F36027C}"/>
    <cellStyle name="Normal 3 5 8 2" xfId="13699" xr:uid="{B38901B5-EC56-40AB-9C01-F21ED9FFC7F0}"/>
    <cellStyle name="Normal 3 5 9" xfId="10977" xr:uid="{517B20ED-3DD7-48AB-AB13-335EA1B2980B}"/>
    <cellStyle name="Normal 3 6" xfId="3847" xr:uid="{7475F506-D2D4-4547-B5C2-A894A12CCEE9}"/>
    <cellStyle name="Normal 3 6 2" xfId="3848" xr:uid="{E6AA8D74-B874-4F29-9BC2-EB59BF06B26D}"/>
    <cellStyle name="Normal 3 6 2 2" xfId="3849" xr:uid="{E487230C-CF2A-48D6-B4CA-33F6C30F1F7F}"/>
    <cellStyle name="Normal 3 6 2 2 2" xfId="4475" xr:uid="{EBEE8E3B-D387-40A7-B697-5FB4A6781882}"/>
    <cellStyle name="Normal 3 6 2 2 2 2" xfId="7638" xr:uid="{B0874474-73CC-4C8C-A35D-609B4BE1C8D4}"/>
    <cellStyle name="Normal 3 6 2 2 2 2 2" xfId="10304" xr:uid="{8CE937BE-5533-4D2C-BEA7-CA01488AAA55}"/>
    <cellStyle name="Normal 3 6 2 2 2 2 2 2" xfId="15694" xr:uid="{0127488C-722D-4383-A295-322F34E42262}"/>
    <cellStyle name="Normal 3 6 2 2 2 2 3" xfId="12941" xr:uid="{4033B228-9C02-4247-B16E-C1E8F382672D}"/>
    <cellStyle name="Normal 3 6 2 2 2 3" xfId="8974" xr:uid="{8485F83C-5A10-493B-9526-34CC58985DE4}"/>
    <cellStyle name="Normal 3 6 2 2 2 3 2" xfId="14332" xr:uid="{D6F3A1AE-9E1F-45A0-9B3D-3887CE38CA52}"/>
    <cellStyle name="Normal 3 6 2 2 2 4" xfId="11610" xr:uid="{69638D24-34A4-4088-BEE3-CCD43386CCCF}"/>
    <cellStyle name="Normal 3 6 2 2 3" xfId="7016" xr:uid="{DEC24609-F94C-408A-A1D9-13F3890096D7}"/>
    <cellStyle name="Normal 3 6 2 2 3 2" xfId="9680" xr:uid="{5321CB9E-8DDD-4A51-989D-441AB2BAAA8F}"/>
    <cellStyle name="Normal 3 6 2 2 3 2 2" xfId="15070" xr:uid="{7B820080-82A0-407D-903C-79D0B0E890A6}"/>
    <cellStyle name="Normal 3 6 2 2 3 3" xfId="12317" xr:uid="{F1594E28-3468-4B0E-A4B5-3C73952054CA}"/>
    <cellStyle name="Normal 3 6 2 2 4" xfId="8350" xr:uid="{6679BAC1-2A4A-414F-A457-3D59C6AC7D02}"/>
    <cellStyle name="Normal 3 6 2 2 4 2" xfId="13708" xr:uid="{844C2DAD-5E94-466B-ADE8-93E82E2DE5BB}"/>
    <cellStyle name="Normal 3 6 2 2 5" xfId="10986" xr:uid="{EB6DA8C5-6AE3-4BE0-8A1A-5B96C5E2E555}"/>
    <cellStyle name="Normal 3 6 2 3" xfId="3850" xr:uid="{54D92D7A-410A-4629-8EFC-5A24684BB65A}"/>
    <cellStyle name="Normal 3 6 2 3 2" xfId="4476" xr:uid="{6246FD8B-20E2-4036-ABEA-472517E0132C}"/>
    <cellStyle name="Normal 3 6 2 3 2 2" xfId="7639" xr:uid="{E1FF6D88-0F0B-4A16-B7E8-DF37E9FC015A}"/>
    <cellStyle name="Normal 3 6 2 3 2 2 2" xfId="10305" xr:uid="{38ACF194-6BF7-4E7E-969E-611133877612}"/>
    <cellStyle name="Normal 3 6 2 3 2 2 2 2" xfId="15695" xr:uid="{241135B8-70D6-4134-9395-734354DE888F}"/>
    <cellStyle name="Normal 3 6 2 3 2 2 3" xfId="12942" xr:uid="{134020EA-6DC6-4143-9E86-3490D9EE3A8C}"/>
    <cellStyle name="Normal 3 6 2 3 2 3" xfId="8975" xr:uid="{AB541B25-BF1C-499A-B792-87A358DC1334}"/>
    <cellStyle name="Normal 3 6 2 3 2 3 2" xfId="14333" xr:uid="{1996E8E5-32D5-4FA0-9379-35E3914BB9EA}"/>
    <cellStyle name="Normal 3 6 2 3 2 4" xfId="11611" xr:uid="{B813164B-868A-4257-9678-B0E3F0DC67E0}"/>
    <cellStyle name="Normal 3 6 2 3 3" xfId="7017" xr:uid="{46B354E8-8726-40A0-BD98-0091F0D8D424}"/>
    <cellStyle name="Normal 3 6 2 3 3 2" xfId="9681" xr:uid="{3A580C67-C91E-47FD-B155-6C68E5727D98}"/>
    <cellStyle name="Normal 3 6 2 3 3 2 2" xfId="15071" xr:uid="{1FD20711-266A-4D2E-BEE8-5698FAE88F1C}"/>
    <cellStyle name="Normal 3 6 2 3 3 3" xfId="12318" xr:uid="{BE396A60-ECBE-488B-9F10-CD5C1BDC95DC}"/>
    <cellStyle name="Normal 3 6 2 3 4" xfId="8351" xr:uid="{7068C11C-5252-4CB9-8CD0-5CB4F0AA92E3}"/>
    <cellStyle name="Normal 3 6 2 3 4 2" xfId="13709" xr:uid="{D98F1214-EE81-4B71-9E5A-C7AF0A2B42B9}"/>
    <cellStyle name="Normal 3 6 2 3 5" xfId="10987" xr:uid="{A9DD801B-55F2-4BB8-8128-A952B44644CE}"/>
    <cellStyle name="Normal 3 6 2 4" xfId="4474" xr:uid="{17E9A3F3-FFD1-4DF9-8B62-7F2D1B58F6F0}"/>
    <cellStyle name="Normal 3 6 2 4 2" xfId="7637" xr:uid="{23A7C898-EBBF-448C-8A7E-C984EC9C24B2}"/>
    <cellStyle name="Normal 3 6 2 4 2 2" xfId="10303" xr:uid="{8FE1C980-00D9-49D3-9B05-79F8CF816E3C}"/>
    <cellStyle name="Normal 3 6 2 4 2 2 2" xfId="15693" xr:uid="{457F7F72-F359-485D-9A55-8BF9082323B2}"/>
    <cellStyle name="Normal 3 6 2 4 2 3" xfId="12940" xr:uid="{B77D5B60-E834-4D90-BE75-9734DE17518C}"/>
    <cellStyle name="Normal 3 6 2 4 3" xfId="8973" xr:uid="{B4D8FAC1-279D-4E5F-9CF4-D2E1B71EAA57}"/>
    <cellStyle name="Normal 3 6 2 4 3 2" xfId="14331" xr:uid="{7DF43D16-9654-4667-A394-B67A9E759F6B}"/>
    <cellStyle name="Normal 3 6 2 4 4" xfId="11609" xr:uid="{01E0F4A3-7452-4632-9F77-CC89FCC39D0B}"/>
    <cellStyle name="Normal 3 6 2 5" xfId="7015" xr:uid="{54C2B2D9-ED71-4556-BD3E-1E6E71DAE1D0}"/>
    <cellStyle name="Normal 3 6 2 5 2" xfId="9679" xr:uid="{B8DA52D6-F01D-4CF4-B6E9-7225E4864D29}"/>
    <cellStyle name="Normal 3 6 2 5 2 2" xfId="15069" xr:uid="{6E993908-F6C1-4149-9400-D3F68A32D4D0}"/>
    <cellStyle name="Normal 3 6 2 5 3" xfId="12316" xr:uid="{CB9BFB3B-3881-4A45-9B58-8B6787415F98}"/>
    <cellStyle name="Normal 3 6 2 6" xfId="8349" xr:uid="{0F1D459C-C81B-46FC-9CA4-77FE71E6F018}"/>
    <cellStyle name="Normal 3 6 2 6 2" xfId="13707" xr:uid="{30267400-861C-4302-AD37-BA3FF90C77A1}"/>
    <cellStyle name="Normal 3 6 2 7" xfId="10985" xr:uid="{1A2533E5-21CA-4770-BECA-9E8DA9CE5399}"/>
    <cellStyle name="Normal 3 6 3" xfId="3851" xr:uid="{9A928ABE-6518-4110-8118-1CCACCF4516F}"/>
    <cellStyle name="Normal 3 6 3 2" xfId="4477" xr:uid="{B4D0A3E1-FC9D-4FB7-ADEC-85F5BB7D3066}"/>
    <cellStyle name="Normal 3 6 3 2 2" xfId="7640" xr:uid="{DAC31F03-1E34-47A6-ACA0-AFF40ACDE461}"/>
    <cellStyle name="Normal 3 6 3 2 2 2" xfId="10306" xr:uid="{4389ABCC-28A7-4E5B-BD6F-470C9DC4C60E}"/>
    <cellStyle name="Normal 3 6 3 2 2 2 2" xfId="15696" xr:uid="{F2C58A7C-D1C3-48EF-9981-5751CEE3A01D}"/>
    <cellStyle name="Normal 3 6 3 2 2 3" xfId="12943" xr:uid="{44425F82-7DA8-4E0C-ABC6-A75E2E627970}"/>
    <cellStyle name="Normal 3 6 3 2 3" xfId="8976" xr:uid="{60346DCF-79C8-48F6-92F8-5E5735DD4915}"/>
    <cellStyle name="Normal 3 6 3 2 3 2" xfId="14334" xr:uid="{69B3592A-DDC0-4BFF-BE2C-4DF4984A6C4C}"/>
    <cellStyle name="Normal 3 6 3 2 4" xfId="11612" xr:uid="{D3A5CCFD-CE80-4EE6-BA04-E7594FB81F20}"/>
    <cellStyle name="Normal 3 6 3 3" xfId="7018" xr:uid="{C85BAAFB-E901-44A9-BC3A-732012568365}"/>
    <cellStyle name="Normal 3 6 3 3 2" xfId="9682" xr:uid="{69310CE3-9DE4-4221-B06E-AD3A1BA73308}"/>
    <cellStyle name="Normal 3 6 3 3 2 2" xfId="15072" xr:uid="{8A45C283-AF2F-4E23-BF22-8CA351DBCE01}"/>
    <cellStyle name="Normal 3 6 3 3 3" xfId="12319" xr:uid="{CA66BDE9-68B3-42CF-A3A7-6C4867C9F4F4}"/>
    <cellStyle name="Normal 3 6 3 4" xfId="8352" xr:uid="{5432E9D5-C3D5-4FF4-B769-11B5EA13E57E}"/>
    <cellStyle name="Normal 3 6 3 4 2" xfId="13710" xr:uid="{CB697DC8-2E9C-4228-8C41-7E99AA0CF90A}"/>
    <cellStyle name="Normal 3 6 3 5" xfId="10988" xr:uid="{E4A13FFA-B266-4C9A-8228-184CD54D4091}"/>
    <cellStyle name="Normal 3 6 4" xfId="3852" xr:uid="{FCAC9D78-A1E9-4530-BD2D-4998B158AC37}"/>
    <cellStyle name="Normal 3 6 4 2" xfId="4478" xr:uid="{7D9525D0-A8DF-4E8D-8942-205738F72916}"/>
    <cellStyle name="Normal 3 6 4 2 2" xfId="7641" xr:uid="{391A09E7-EAD4-4244-B8DF-488B2228258C}"/>
    <cellStyle name="Normal 3 6 4 2 2 2" xfId="10307" xr:uid="{CA5681EA-ADD1-4946-A00B-4313E905A0B1}"/>
    <cellStyle name="Normal 3 6 4 2 2 2 2" xfId="15697" xr:uid="{5A4161C0-8291-481A-82B1-8C3D1CD73C56}"/>
    <cellStyle name="Normal 3 6 4 2 2 3" xfId="12944" xr:uid="{72FADC00-80D0-4B7D-9815-85FEE883604B}"/>
    <cellStyle name="Normal 3 6 4 2 3" xfId="8977" xr:uid="{30729B1C-422E-4612-B872-FE77C1057692}"/>
    <cellStyle name="Normal 3 6 4 2 3 2" xfId="14335" xr:uid="{63E48C4B-7961-446A-938A-7212DFF95FD0}"/>
    <cellStyle name="Normal 3 6 4 2 4" xfId="11613" xr:uid="{567B077F-EC4D-4833-8E59-D80A68BB368F}"/>
    <cellStyle name="Normal 3 6 4 3" xfId="7019" xr:uid="{10533DC7-F8C9-44D4-8CEA-EDC067B5D7F8}"/>
    <cellStyle name="Normal 3 6 4 3 2" xfId="9683" xr:uid="{B30B5DFD-A2EB-44D6-BEFF-59157396240E}"/>
    <cellStyle name="Normal 3 6 4 3 2 2" xfId="15073" xr:uid="{91DC412A-E5E5-4D13-B049-8D1B50B20F06}"/>
    <cellStyle name="Normal 3 6 4 3 3" xfId="12320" xr:uid="{B30377AF-AC6F-46EB-95C7-27899BF38F8B}"/>
    <cellStyle name="Normal 3 6 4 4" xfId="8353" xr:uid="{3F0D8091-F586-4003-B0E9-BFB8BA15DB93}"/>
    <cellStyle name="Normal 3 6 4 4 2" xfId="13711" xr:uid="{B04D0756-7BF0-4FE5-B31C-FC067559A343}"/>
    <cellStyle name="Normal 3 6 4 5" xfId="10989" xr:uid="{CE6F0855-9EDE-40EB-A1C8-12F4D2F272CD}"/>
    <cellStyle name="Normal 3 6 5" xfId="3853" xr:uid="{7D678866-DAE8-47FB-AAF1-C2BF13FE0444}"/>
    <cellStyle name="Normal 3 6 5 2" xfId="4479" xr:uid="{D191249A-8EAE-4991-A510-ADAE651AB5C1}"/>
    <cellStyle name="Normal 3 6 5 2 2" xfId="7642" xr:uid="{6DD6F7B8-CA00-4BF9-B4FE-7F6DACF7DF7A}"/>
    <cellStyle name="Normal 3 6 5 2 2 2" xfId="10308" xr:uid="{F20FAE3D-42E5-404F-95C3-155B8DCB6CD4}"/>
    <cellStyle name="Normal 3 6 5 2 2 2 2" xfId="15698" xr:uid="{72739E59-843E-49BD-8AA2-DF556817C086}"/>
    <cellStyle name="Normal 3 6 5 2 2 3" xfId="12945" xr:uid="{98EAA298-1F21-4A58-AA82-29F3061D1989}"/>
    <cellStyle name="Normal 3 6 5 2 3" xfId="8978" xr:uid="{8358AAF7-7496-4B31-9003-215530CEA62A}"/>
    <cellStyle name="Normal 3 6 5 2 3 2" xfId="14336" xr:uid="{F68ACC63-B4F7-4A62-8E6C-07F9DE077470}"/>
    <cellStyle name="Normal 3 6 5 2 4" xfId="11614" xr:uid="{9D27375E-4AE8-4713-BB4D-BB6DE0A9A27C}"/>
    <cellStyle name="Normal 3 6 5 3" xfId="7020" xr:uid="{33A48684-C8BA-4369-A9A3-FB3D2E20E2AC}"/>
    <cellStyle name="Normal 3 6 5 3 2" xfId="9684" xr:uid="{DC4AF926-ABC7-4D5F-92D5-2C7A454AC61C}"/>
    <cellStyle name="Normal 3 6 5 3 2 2" xfId="15074" xr:uid="{27BCAFC7-2EA0-4C2B-A760-8E5EEC400B87}"/>
    <cellStyle name="Normal 3 6 5 3 3" xfId="12321" xr:uid="{0FEEAA29-4CA8-4419-B9DF-4934AB4B1ED7}"/>
    <cellStyle name="Normal 3 6 5 4" xfId="8354" xr:uid="{CE6EC9BF-50A7-40E8-A371-E9605EB374FF}"/>
    <cellStyle name="Normal 3 6 5 4 2" xfId="13712" xr:uid="{ADF532EF-F5C0-4836-9598-60EC5BFA8C0C}"/>
    <cellStyle name="Normal 3 6 5 5" xfId="10990" xr:uid="{ACF7A4DF-4451-487A-ABDE-5BB188D4D3CB}"/>
    <cellStyle name="Normal 3 6 6" xfId="4473" xr:uid="{CBC9D042-BEEC-456C-B462-BA2E47451A0C}"/>
    <cellStyle name="Normal 3 6 6 2" xfId="7636" xr:uid="{0E720C55-60A6-4274-91DD-356F13B10781}"/>
    <cellStyle name="Normal 3 6 6 2 2" xfId="10302" xr:uid="{75195113-4E07-4029-A046-6A478057D721}"/>
    <cellStyle name="Normal 3 6 6 2 2 2" xfId="15692" xr:uid="{7731E14E-DCD2-4FA2-A120-2DD4C352B277}"/>
    <cellStyle name="Normal 3 6 6 2 3" xfId="12939" xr:uid="{6E0B681D-6E26-4224-A004-A99E328B2A42}"/>
    <cellStyle name="Normal 3 6 6 3" xfId="8972" xr:uid="{D5A4822C-3668-4244-A663-A858F6E81FBE}"/>
    <cellStyle name="Normal 3 6 6 3 2" xfId="14330" xr:uid="{F9CB7551-7CA0-4B24-BB97-D1667EF3B10F}"/>
    <cellStyle name="Normal 3 6 6 4" xfId="11608" xr:uid="{AE9435B2-24BF-451E-9EF7-3CC18652C63D}"/>
    <cellStyle name="Normal 3 6 7" xfId="7014" xr:uid="{79026206-1451-47CB-8EC4-13A9F1DA81E3}"/>
    <cellStyle name="Normal 3 6 7 2" xfId="9678" xr:uid="{447B34F0-EECC-4127-BE60-34C5A975ACB0}"/>
    <cellStyle name="Normal 3 6 7 2 2" xfId="15068" xr:uid="{AD57A27B-7768-4133-814A-8CE684AC95AE}"/>
    <cellStyle name="Normal 3 6 7 3" xfId="12315" xr:uid="{5371872F-3931-4D17-BC2D-9D96546075A0}"/>
    <cellStyle name="Normal 3 6 8" xfId="8348" xr:uid="{3CB11244-CE2D-4BD4-9E2F-8AB2B0E15504}"/>
    <cellStyle name="Normal 3 6 8 2" xfId="13706" xr:uid="{68459200-7A30-4332-84F5-E309E4AF9BDA}"/>
    <cellStyle name="Normal 3 6 9" xfId="10984" xr:uid="{02484D73-16D6-470B-B804-31325B42FB4A}"/>
    <cellStyle name="Normal 3 7" xfId="3854" xr:uid="{3676D4CB-BB0F-4A4D-A9D6-089F010395D8}"/>
    <cellStyle name="Normal 3 7 2" xfId="3855" xr:uid="{B285F315-79DE-4FD4-971C-C9771309623C}"/>
    <cellStyle name="Normal 3 7 2 2" xfId="3856" xr:uid="{FF3F6270-EEBE-4A35-9593-914C02882697}"/>
    <cellStyle name="Normal 3 7 2 2 2" xfId="4482" xr:uid="{8A090008-005B-4C7E-B57A-13F128D466A1}"/>
    <cellStyle name="Normal 3 7 2 2 2 2" xfId="7645" xr:uid="{903701B6-E9E2-48B6-89DE-AB06DA11FD33}"/>
    <cellStyle name="Normal 3 7 2 2 2 2 2" xfId="10311" xr:uid="{BA6163C2-4C8F-4CD0-A8CB-C8E7B1028EFE}"/>
    <cellStyle name="Normal 3 7 2 2 2 2 2 2" xfId="15701" xr:uid="{7B17113C-F678-4882-A043-46746A2AED0C}"/>
    <cellStyle name="Normal 3 7 2 2 2 2 3" xfId="12948" xr:uid="{8D581191-1D06-47AF-8F0D-9C9B96417061}"/>
    <cellStyle name="Normal 3 7 2 2 2 3" xfId="8981" xr:uid="{F61F7AB2-95F1-4661-B13F-6337EC4ACEC5}"/>
    <cellStyle name="Normal 3 7 2 2 2 3 2" xfId="14339" xr:uid="{652488DE-59CA-450A-8C14-DFE5A94CA33E}"/>
    <cellStyle name="Normal 3 7 2 2 2 4" xfId="11617" xr:uid="{87DC7F28-2425-4945-B92B-E17F43160CB6}"/>
    <cellStyle name="Normal 3 7 2 2 3" xfId="7023" xr:uid="{8F7A9B2B-6CDC-49FF-865E-654A976AAA37}"/>
    <cellStyle name="Normal 3 7 2 2 3 2" xfId="9687" xr:uid="{7ACA13A2-70BD-452E-B0C4-C9F800055DF7}"/>
    <cellStyle name="Normal 3 7 2 2 3 2 2" xfId="15077" xr:uid="{A8D4DB64-E77A-4886-A50F-D60D496677B4}"/>
    <cellStyle name="Normal 3 7 2 2 3 3" xfId="12324" xr:uid="{C6179853-9CA2-4EFB-84D5-1A52CDA07561}"/>
    <cellStyle name="Normal 3 7 2 2 4" xfId="8357" xr:uid="{89D0270A-5618-4EFE-921E-3FB74115E72D}"/>
    <cellStyle name="Normal 3 7 2 2 4 2" xfId="13715" xr:uid="{2E615EA7-114E-4BCB-A8E2-9B98A638E738}"/>
    <cellStyle name="Normal 3 7 2 2 5" xfId="10993" xr:uid="{F156228A-3BEE-4A0B-85E7-ED28D63F9726}"/>
    <cellStyle name="Normal 3 7 2 3" xfId="3857" xr:uid="{8E5E7E3C-7535-47F7-BEF8-37E7C1F5430C}"/>
    <cellStyle name="Normal 3 7 2 3 2" xfId="4483" xr:uid="{38116651-69F8-412D-AC0E-B3607B69A0C1}"/>
    <cellStyle name="Normal 3 7 2 3 2 2" xfId="7646" xr:uid="{72C98654-F1B0-42D6-8556-BFA2B47C86F3}"/>
    <cellStyle name="Normal 3 7 2 3 2 2 2" xfId="10312" xr:uid="{DF27206C-111B-473C-9CDA-28E86B40D0DF}"/>
    <cellStyle name="Normal 3 7 2 3 2 2 2 2" xfId="15702" xr:uid="{AE1F73D3-012A-4D89-B551-F8296AC138DA}"/>
    <cellStyle name="Normal 3 7 2 3 2 2 3" xfId="12949" xr:uid="{70DB210E-B4F5-40F3-8AC4-D6DCA4AA7B60}"/>
    <cellStyle name="Normal 3 7 2 3 2 3" xfId="8982" xr:uid="{AA35B8F9-8633-47E2-B541-3C8A0B2C9903}"/>
    <cellStyle name="Normal 3 7 2 3 2 3 2" xfId="14340" xr:uid="{FC46A5E5-9551-45EF-8BBE-399CE5D64135}"/>
    <cellStyle name="Normal 3 7 2 3 2 4" xfId="11618" xr:uid="{FB17A638-970B-43A8-A7F2-C48ADEFE3195}"/>
    <cellStyle name="Normal 3 7 2 3 3" xfId="7024" xr:uid="{0755312D-98B9-4185-89F2-AF3D742EF1E5}"/>
    <cellStyle name="Normal 3 7 2 3 3 2" xfId="9688" xr:uid="{E6810C14-5593-4A5C-B94F-88F55981558A}"/>
    <cellStyle name="Normal 3 7 2 3 3 2 2" xfId="15078" xr:uid="{A8F4A553-0978-468C-827B-3572F39495F4}"/>
    <cellStyle name="Normal 3 7 2 3 3 3" xfId="12325" xr:uid="{9708E320-5B6F-45B0-804D-CB315B659FA1}"/>
    <cellStyle name="Normal 3 7 2 3 4" xfId="8358" xr:uid="{7C19AD70-DE5E-4DA0-8279-595BA37C8622}"/>
    <cellStyle name="Normal 3 7 2 3 4 2" xfId="13716" xr:uid="{468F5173-FB90-4F72-B811-ABB77B1ADE44}"/>
    <cellStyle name="Normal 3 7 2 3 5" xfId="10994" xr:uid="{0351EC17-9D80-4358-A179-DDBAA9DC1A7F}"/>
    <cellStyle name="Normal 3 7 2 4" xfId="4481" xr:uid="{068BDD1A-C472-4DA2-A97E-96B43A4E54F0}"/>
    <cellStyle name="Normal 3 7 2 4 2" xfId="7644" xr:uid="{5F2DE43D-563C-41BA-B0A5-F18DE5510694}"/>
    <cellStyle name="Normal 3 7 2 4 2 2" xfId="10310" xr:uid="{CB7B780F-68DF-400F-B24C-EBBA8E3C1DCD}"/>
    <cellStyle name="Normal 3 7 2 4 2 2 2" xfId="15700" xr:uid="{B21C5540-83CF-428A-9902-BB8D3A419029}"/>
    <cellStyle name="Normal 3 7 2 4 2 3" xfId="12947" xr:uid="{77E00635-3415-41FE-99BE-7B474927E1CC}"/>
    <cellStyle name="Normal 3 7 2 4 3" xfId="8980" xr:uid="{2AA94735-AF2D-408E-8AA3-3631440F7722}"/>
    <cellStyle name="Normal 3 7 2 4 3 2" xfId="14338" xr:uid="{69E415AF-145F-46A7-815E-DAC5CB683237}"/>
    <cellStyle name="Normal 3 7 2 4 4" xfId="11616" xr:uid="{1986A3C2-896F-41F6-B9F6-076BCDDABFCF}"/>
    <cellStyle name="Normal 3 7 2 5" xfId="7022" xr:uid="{7D55A98F-A4E8-4C3E-9380-A06A559ECA94}"/>
    <cellStyle name="Normal 3 7 2 5 2" xfId="9686" xr:uid="{230502BF-5781-4F23-AB14-84F17BD19CE5}"/>
    <cellStyle name="Normal 3 7 2 5 2 2" xfId="15076" xr:uid="{1307CD78-7733-4D3C-AEDE-C9B0B481EAF9}"/>
    <cellStyle name="Normal 3 7 2 5 3" xfId="12323" xr:uid="{83360A74-748C-4164-B782-6BE66789FABC}"/>
    <cellStyle name="Normal 3 7 2 6" xfId="8356" xr:uid="{96B50116-5591-43B0-B9E3-71A237D4C605}"/>
    <cellStyle name="Normal 3 7 2 6 2" xfId="13714" xr:uid="{9DB1AD65-F2B6-456E-AC56-F8C29CCDD8A8}"/>
    <cellStyle name="Normal 3 7 2 7" xfId="10992" xr:uid="{21447EEA-3711-4C10-B51C-309382DEE7CB}"/>
    <cellStyle name="Normal 3 7 3" xfId="3858" xr:uid="{90B7A301-7DBE-454C-BB55-AC61FDCB3E31}"/>
    <cellStyle name="Normal 3 7 3 2" xfId="4484" xr:uid="{7AFCA77E-E85C-4FBE-AF5B-AD90A764CBC8}"/>
    <cellStyle name="Normal 3 7 3 2 2" xfId="7647" xr:uid="{4C6DB258-9828-4B02-86FA-EF776574A87F}"/>
    <cellStyle name="Normal 3 7 3 2 2 2" xfId="10313" xr:uid="{CF18B0C5-83BE-4010-B761-ECAF2745C718}"/>
    <cellStyle name="Normal 3 7 3 2 2 2 2" xfId="15703" xr:uid="{D7BDFA9C-7D71-4909-9AA0-844705D2990C}"/>
    <cellStyle name="Normal 3 7 3 2 2 3" xfId="12950" xr:uid="{C2446215-AC59-4B0F-B3E0-D6BA97DA7C51}"/>
    <cellStyle name="Normal 3 7 3 2 3" xfId="8983" xr:uid="{C62A3C1F-A5CA-4E50-9C93-C24D971748BC}"/>
    <cellStyle name="Normal 3 7 3 2 3 2" xfId="14341" xr:uid="{8AD02B29-60F3-4CC4-B285-509756B0076B}"/>
    <cellStyle name="Normal 3 7 3 2 4" xfId="11619" xr:uid="{414229AB-E9AD-46A2-A944-A0DC3733169F}"/>
    <cellStyle name="Normal 3 7 3 3" xfId="7025" xr:uid="{994E0AA8-0B1E-44FE-80B2-89A3458A6ACF}"/>
    <cellStyle name="Normal 3 7 3 3 2" xfId="9689" xr:uid="{CC4D5F15-48D2-43CB-BA6C-7CD334377873}"/>
    <cellStyle name="Normal 3 7 3 3 2 2" xfId="15079" xr:uid="{42DC7144-55B9-415B-A4A0-ED31C0D6E840}"/>
    <cellStyle name="Normal 3 7 3 3 3" xfId="12326" xr:uid="{B97A4093-EB67-4BCF-8A24-A722F01F1ADF}"/>
    <cellStyle name="Normal 3 7 3 4" xfId="8359" xr:uid="{EB14FDB0-0659-4D30-848A-070AF8A61D35}"/>
    <cellStyle name="Normal 3 7 3 4 2" xfId="13717" xr:uid="{38FE20E5-A7E4-480C-B6B5-FAC40C3F73C1}"/>
    <cellStyle name="Normal 3 7 3 5" xfId="10995" xr:uid="{528AA708-FC32-4C45-9DFB-2FDF26B2A6AA}"/>
    <cellStyle name="Normal 3 7 4" xfId="3859" xr:uid="{98F3BCAE-0AD5-435C-A197-AFF229BA93AF}"/>
    <cellStyle name="Normal 3 7 4 2" xfId="4485" xr:uid="{0BC6F726-A1C5-41D6-B738-F2ACA684CA3F}"/>
    <cellStyle name="Normal 3 7 4 2 2" xfId="7648" xr:uid="{E1FCE618-093C-4E04-88AF-E2521A5192AA}"/>
    <cellStyle name="Normal 3 7 4 2 2 2" xfId="10314" xr:uid="{624F32E5-DE5F-4172-ACBC-84CD45246094}"/>
    <cellStyle name="Normal 3 7 4 2 2 2 2" xfId="15704" xr:uid="{D17A4339-6761-491C-A4AD-735DE4064895}"/>
    <cellStyle name="Normal 3 7 4 2 2 3" xfId="12951" xr:uid="{843E3D69-2547-44FA-B522-676E1C827898}"/>
    <cellStyle name="Normal 3 7 4 2 3" xfId="8984" xr:uid="{CD753E1D-964F-48FC-AA95-B5BADC7D8412}"/>
    <cellStyle name="Normal 3 7 4 2 3 2" xfId="14342" xr:uid="{F5914F15-DD19-46EA-A372-D0DA58044CB8}"/>
    <cellStyle name="Normal 3 7 4 2 4" xfId="11620" xr:uid="{FB160753-9297-4D47-9634-A1CC9D0CCCDD}"/>
    <cellStyle name="Normal 3 7 4 3" xfId="7026" xr:uid="{1FF61606-8C38-4D16-BF7A-DC93A48B973D}"/>
    <cellStyle name="Normal 3 7 4 3 2" xfId="9690" xr:uid="{B91BBA96-1005-4A99-8366-19C26FD4E1C7}"/>
    <cellStyle name="Normal 3 7 4 3 2 2" xfId="15080" xr:uid="{B4AEBEFF-799B-4600-9222-3CE12D5B6345}"/>
    <cellStyle name="Normal 3 7 4 3 3" xfId="12327" xr:uid="{D1D9BF82-D1E5-4FAE-B0A6-FCA9A8F1D512}"/>
    <cellStyle name="Normal 3 7 4 4" xfId="8360" xr:uid="{2D1D3A03-E2A2-451D-A79F-2F83AE3DB10E}"/>
    <cellStyle name="Normal 3 7 4 4 2" xfId="13718" xr:uid="{CA8CD387-FEEA-44D2-979A-0FE5E8C4C2F4}"/>
    <cellStyle name="Normal 3 7 4 5" xfId="10996" xr:uid="{E6C0B339-D1AB-4B7A-A8AB-129059380EEC}"/>
    <cellStyle name="Normal 3 7 5" xfId="3860" xr:uid="{A9E40509-C4A3-4CEA-B5CF-E383B44F6948}"/>
    <cellStyle name="Normal 3 7 5 2" xfId="4486" xr:uid="{F792A157-62D9-4E75-B56E-15E561E1690E}"/>
    <cellStyle name="Normal 3 7 5 2 2" xfId="7649" xr:uid="{27035C49-D57D-47DE-8483-3E6652781780}"/>
    <cellStyle name="Normal 3 7 5 2 2 2" xfId="10315" xr:uid="{0B33E4B1-A3AE-4699-B31A-4014D27F8264}"/>
    <cellStyle name="Normal 3 7 5 2 2 2 2" xfId="15705" xr:uid="{406B13C4-E019-414A-91B4-7433421644CF}"/>
    <cellStyle name="Normal 3 7 5 2 2 3" xfId="12952" xr:uid="{F47B5A11-A494-4B0E-8DF9-3DA976218992}"/>
    <cellStyle name="Normal 3 7 5 2 3" xfId="8985" xr:uid="{FFACB454-13B2-4DB4-A661-5A5EBACB44C2}"/>
    <cellStyle name="Normal 3 7 5 2 3 2" xfId="14343" xr:uid="{EBED68B7-56D1-46C8-894C-31C468E28952}"/>
    <cellStyle name="Normal 3 7 5 2 4" xfId="11621" xr:uid="{D778A71F-D022-4E6E-B4B1-E7AE8AEDB1A3}"/>
    <cellStyle name="Normal 3 7 5 3" xfId="7027" xr:uid="{2EA6F354-155E-4C1C-9181-D61A002E0AFA}"/>
    <cellStyle name="Normal 3 7 5 3 2" xfId="9691" xr:uid="{B97FC299-C23F-4F16-A0FD-3603BBD907FC}"/>
    <cellStyle name="Normal 3 7 5 3 2 2" xfId="15081" xr:uid="{B5CC86A9-0182-4859-A3C1-2CAEADBD762D}"/>
    <cellStyle name="Normal 3 7 5 3 3" xfId="12328" xr:uid="{4963B71E-530A-489F-9B50-FF6BB772ACB9}"/>
    <cellStyle name="Normal 3 7 5 4" xfId="8361" xr:uid="{2B9A52D5-B4DE-495A-8621-4920E3B313A9}"/>
    <cellStyle name="Normal 3 7 5 4 2" xfId="13719" xr:uid="{2D11C385-E476-4FE7-8C9C-F9F4FF871FED}"/>
    <cellStyle name="Normal 3 7 5 5" xfId="10997" xr:uid="{12F392F7-9ED1-4020-8E5E-DC206F5F7B4A}"/>
    <cellStyle name="Normal 3 7 6" xfId="4480" xr:uid="{8E88DC2D-43BA-4C55-968B-F5388110C234}"/>
    <cellStyle name="Normal 3 7 6 2" xfId="7643" xr:uid="{AFB73734-5D2C-4D03-A0BD-799123FEADA2}"/>
    <cellStyle name="Normal 3 7 6 2 2" xfId="10309" xr:uid="{33D37CC5-357C-4FDA-8DAA-E8BF3D61A297}"/>
    <cellStyle name="Normal 3 7 6 2 2 2" xfId="15699" xr:uid="{1985F4E3-F11D-48B5-9B88-2AB72427F42F}"/>
    <cellStyle name="Normal 3 7 6 2 3" xfId="12946" xr:uid="{E6605DA6-4362-4AA5-B1E7-9151335310CE}"/>
    <cellStyle name="Normal 3 7 6 3" xfId="8979" xr:uid="{D87B261F-1F72-4F85-91A8-AAF3BE826FF7}"/>
    <cellStyle name="Normal 3 7 6 3 2" xfId="14337" xr:uid="{58051614-2A95-413D-A10C-82FA8F498389}"/>
    <cellStyle name="Normal 3 7 6 4" xfId="11615" xr:uid="{86F3EE90-7A09-4977-93A5-2FA081EE91BF}"/>
    <cellStyle name="Normal 3 7 7" xfId="7021" xr:uid="{C1A6B67F-FCB7-49DD-9DE2-7F7215B74ADC}"/>
    <cellStyle name="Normal 3 7 7 2" xfId="9685" xr:uid="{BBC7954B-B4FA-4E62-A98F-F10F661E40A9}"/>
    <cellStyle name="Normal 3 7 7 2 2" xfId="15075" xr:uid="{64345867-0193-44A1-8C19-9AC2E4D50DC0}"/>
    <cellStyle name="Normal 3 7 7 3" xfId="12322" xr:uid="{EF34074F-9227-405C-A93A-798B18C12022}"/>
    <cellStyle name="Normal 3 7 8" xfId="8355" xr:uid="{FF63852E-F0BE-4812-9024-5ED23C7DB4FF}"/>
    <cellStyle name="Normal 3 7 8 2" xfId="13713" xr:uid="{DF256094-ED5A-4BA8-92E2-8F18C3E9A5A9}"/>
    <cellStyle name="Normal 3 7 9" xfId="10991" xr:uid="{8382B8FB-A432-46A6-A6D8-6C86F336C052}"/>
    <cellStyle name="Normal 3 8" xfId="3861" xr:uid="{A8ABF94C-B70A-44DB-9852-BC73147E8282}"/>
    <cellStyle name="Normal 3 8 2" xfId="3862" xr:uid="{75430A95-F147-4D76-9D27-0D4DFA1B9A12}"/>
    <cellStyle name="Normal 3 8 2 2" xfId="3863" xr:uid="{7A15BEDD-6D15-4BA1-97A7-6BFD0572BE35}"/>
    <cellStyle name="Normal 3 8 2 2 2" xfId="4489" xr:uid="{A5774CAF-CEC0-4690-B6D9-EF7FDB897B76}"/>
    <cellStyle name="Normal 3 8 2 2 2 2" xfId="7652" xr:uid="{035D8F02-B855-4044-A0DA-D51F3F5F7C7C}"/>
    <cellStyle name="Normal 3 8 2 2 2 2 2" xfId="10318" xr:uid="{FA61D61D-BD1D-4429-B99F-0D00D0509121}"/>
    <cellStyle name="Normal 3 8 2 2 2 2 2 2" xfId="15708" xr:uid="{881F730F-433C-402F-8FEA-4AEF5CAAD1FE}"/>
    <cellStyle name="Normal 3 8 2 2 2 2 3" xfId="12955" xr:uid="{72FA19ED-1972-4F91-8313-2AC08AA92B09}"/>
    <cellStyle name="Normal 3 8 2 2 2 3" xfId="8988" xr:uid="{6A9FC693-34F0-4B4D-9305-7741D42153C3}"/>
    <cellStyle name="Normal 3 8 2 2 2 3 2" xfId="14346" xr:uid="{8BC099C4-00A5-484F-8A24-8D65C685476E}"/>
    <cellStyle name="Normal 3 8 2 2 2 4" xfId="11624" xr:uid="{8B1AB629-DADD-4367-B4BE-C21F81585C44}"/>
    <cellStyle name="Normal 3 8 2 2 3" xfId="7030" xr:uid="{F3A7FCF0-95A2-4457-9D86-E55AEFAB69E2}"/>
    <cellStyle name="Normal 3 8 2 2 3 2" xfId="9694" xr:uid="{F2FCDDA4-1451-4D47-8C3A-B1029DB1565B}"/>
    <cellStyle name="Normal 3 8 2 2 3 2 2" xfId="15084" xr:uid="{F651D6FB-AA71-431E-B4DF-DDEB4EF31A92}"/>
    <cellStyle name="Normal 3 8 2 2 3 3" xfId="12331" xr:uid="{15E2FC44-F723-41F1-B09D-A886A77D7A8B}"/>
    <cellStyle name="Normal 3 8 2 2 4" xfId="8364" xr:uid="{E98CB62C-EAA4-4B7E-A536-E1637E81E4FD}"/>
    <cellStyle name="Normal 3 8 2 2 4 2" xfId="13722" xr:uid="{6F42B8A6-40F7-40B9-BBAC-E4F4D7485265}"/>
    <cellStyle name="Normal 3 8 2 2 5" xfId="11000" xr:uid="{5C2BBD37-49FC-48AB-A9C5-86A88ABAAB2A}"/>
    <cellStyle name="Normal 3 8 2 3" xfId="3864" xr:uid="{531186BD-8C9B-4E6C-B559-A263693F12A0}"/>
    <cellStyle name="Normal 3 8 2 3 2" xfId="4490" xr:uid="{21F3F7A6-E88A-424F-82D6-613D8711A455}"/>
    <cellStyle name="Normal 3 8 2 3 2 2" xfId="7653" xr:uid="{873E64CA-FA70-4825-B4CF-40ABEF217954}"/>
    <cellStyle name="Normal 3 8 2 3 2 2 2" xfId="10319" xr:uid="{696FCE2D-D0B2-44A0-9D65-8CBFCD41C93A}"/>
    <cellStyle name="Normal 3 8 2 3 2 2 2 2" xfId="15709" xr:uid="{AD6A7A89-B99E-41E2-B784-AC42A75117FD}"/>
    <cellStyle name="Normal 3 8 2 3 2 2 3" xfId="12956" xr:uid="{88270674-0FF3-4633-BA92-8A4FE0F89F7D}"/>
    <cellStyle name="Normal 3 8 2 3 2 3" xfId="8989" xr:uid="{840BDEFA-C3EF-400C-8A88-EB1D54B5C0E5}"/>
    <cellStyle name="Normal 3 8 2 3 2 3 2" xfId="14347" xr:uid="{894DE892-17BA-4281-B580-7A92D6E333E7}"/>
    <cellStyle name="Normal 3 8 2 3 2 4" xfId="11625" xr:uid="{6643F3BE-9262-4AB4-9342-00854FBCD8BA}"/>
    <cellStyle name="Normal 3 8 2 3 3" xfId="7031" xr:uid="{B18BFD14-0036-413D-AAB9-8FA63FD69645}"/>
    <cellStyle name="Normal 3 8 2 3 3 2" xfId="9695" xr:uid="{1C0A8B9D-A991-4A58-8B6D-5B97BEF9F5CE}"/>
    <cellStyle name="Normal 3 8 2 3 3 2 2" xfId="15085" xr:uid="{9B229F56-2155-416A-889F-F38422719190}"/>
    <cellStyle name="Normal 3 8 2 3 3 3" xfId="12332" xr:uid="{FED3CBA9-1CC2-4D55-A579-71E21012B5C0}"/>
    <cellStyle name="Normal 3 8 2 3 4" xfId="8365" xr:uid="{3C634C52-F773-4111-A2F5-AEBFC8E39C9D}"/>
    <cellStyle name="Normal 3 8 2 3 4 2" xfId="13723" xr:uid="{CF7F8BA3-3978-4D10-93DD-D9A0F0F3E243}"/>
    <cellStyle name="Normal 3 8 2 3 5" xfId="11001" xr:uid="{C7B93FD1-D100-4C3B-BA59-E6A2258F21AA}"/>
    <cellStyle name="Normal 3 8 2 4" xfId="4488" xr:uid="{8E0B71C9-7518-4D6E-8CA8-28E2B0E8EE65}"/>
    <cellStyle name="Normal 3 8 2 4 2" xfId="7651" xr:uid="{0A193072-0A54-4B3B-A5FE-EEB27B499142}"/>
    <cellStyle name="Normal 3 8 2 4 2 2" xfId="10317" xr:uid="{644EAB1C-6054-4725-8ECE-6A8008910827}"/>
    <cellStyle name="Normal 3 8 2 4 2 2 2" xfId="15707" xr:uid="{1E58C36C-ADB5-4DB0-94DC-9446B9CF4DC4}"/>
    <cellStyle name="Normal 3 8 2 4 2 3" xfId="12954" xr:uid="{E788C02C-C583-4EE5-A14C-333A7C97A262}"/>
    <cellStyle name="Normal 3 8 2 4 3" xfId="8987" xr:uid="{28704692-92DC-49B4-AA53-C5F7079BA7D8}"/>
    <cellStyle name="Normal 3 8 2 4 3 2" xfId="14345" xr:uid="{B3FC230E-7646-455C-BD19-E60A1457A16D}"/>
    <cellStyle name="Normal 3 8 2 4 4" xfId="11623" xr:uid="{30540C5C-897C-4188-BCB7-E0A3A1BCB7DF}"/>
    <cellStyle name="Normal 3 8 2 5" xfId="7029" xr:uid="{CE1B669B-9B8D-4E38-BBF2-46DF1BCE4FCF}"/>
    <cellStyle name="Normal 3 8 2 5 2" xfId="9693" xr:uid="{343BCF0D-9E37-4568-98DD-7EE65A73AEF1}"/>
    <cellStyle name="Normal 3 8 2 5 2 2" xfId="15083" xr:uid="{A07F7849-5E32-45E2-A4E3-5337F1D11A5A}"/>
    <cellStyle name="Normal 3 8 2 5 3" xfId="12330" xr:uid="{3671DD78-7FC1-4C8E-A02A-91B04649EDCD}"/>
    <cellStyle name="Normal 3 8 2 6" xfId="8363" xr:uid="{CAAAFEDB-30FA-43AE-8038-7AFC01AF1CD8}"/>
    <cellStyle name="Normal 3 8 2 6 2" xfId="13721" xr:uid="{2224EE93-87F0-4BB9-B2FB-24C1DD9C4C8F}"/>
    <cellStyle name="Normal 3 8 2 7" xfId="10999" xr:uid="{9F889772-CD37-4D9B-8341-6E5FED106E9D}"/>
    <cellStyle name="Normal 3 8 3" xfId="3865" xr:uid="{969AB331-E7AB-400B-A865-78AC88BA36E1}"/>
    <cellStyle name="Normal 3 8 3 2" xfId="4491" xr:uid="{98B85D79-CC80-491E-95B9-52C5C445F74C}"/>
    <cellStyle name="Normal 3 8 3 2 2" xfId="7654" xr:uid="{5AC082F9-1F05-4A80-A166-52E179C55B95}"/>
    <cellStyle name="Normal 3 8 3 2 2 2" xfId="10320" xr:uid="{F3B739C4-4086-48C2-B302-F8A776866798}"/>
    <cellStyle name="Normal 3 8 3 2 2 2 2" xfId="15710" xr:uid="{841E4AC2-728C-496C-BCDE-666C22EAEAC2}"/>
    <cellStyle name="Normal 3 8 3 2 2 3" xfId="12957" xr:uid="{AA0C348D-01AA-4A73-BB11-12801FC0B259}"/>
    <cellStyle name="Normal 3 8 3 2 3" xfId="8990" xr:uid="{8FB87BDD-78D8-4666-A5A9-3D628F6A3798}"/>
    <cellStyle name="Normal 3 8 3 2 3 2" xfId="14348" xr:uid="{5130D255-B2F7-43FE-A8C2-5E811B290DFC}"/>
    <cellStyle name="Normal 3 8 3 2 4" xfId="11626" xr:uid="{A9C57C9E-9103-4435-B451-AC9BBBB24232}"/>
    <cellStyle name="Normal 3 8 3 3" xfId="7032" xr:uid="{93A117E3-B0EF-4A62-A650-A48B3B33768C}"/>
    <cellStyle name="Normal 3 8 3 3 2" xfId="9696" xr:uid="{53AA28D4-427D-486C-9690-F2056BFCFEA9}"/>
    <cellStyle name="Normal 3 8 3 3 2 2" xfId="15086" xr:uid="{C91B688D-557B-4C69-8F21-71166A76FBAA}"/>
    <cellStyle name="Normal 3 8 3 3 3" xfId="12333" xr:uid="{637EEBFB-EFDA-49FD-A34B-8CEAC7DD36C4}"/>
    <cellStyle name="Normal 3 8 3 4" xfId="8366" xr:uid="{731D493A-A305-4B70-9CD2-EF66CC687A6D}"/>
    <cellStyle name="Normal 3 8 3 4 2" xfId="13724" xr:uid="{B4CCA892-A168-41AE-84B0-F4B2E9E6E58A}"/>
    <cellStyle name="Normal 3 8 3 5" xfId="11002" xr:uid="{A2102F8B-2B8D-4140-95B5-975496058064}"/>
    <cellStyle name="Normal 3 8 4" xfId="3866" xr:uid="{51B7AFF6-301E-471A-8EC5-FDC97A07B468}"/>
    <cellStyle name="Normal 3 8 4 2" xfId="4492" xr:uid="{808A7E82-ED36-4B11-A66F-E0A2FD691F64}"/>
    <cellStyle name="Normal 3 8 4 2 2" xfId="7655" xr:uid="{08E24735-A972-478F-B4FC-C311CF327379}"/>
    <cellStyle name="Normal 3 8 4 2 2 2" xfId="10321" xr:uid="{44ABB4E2-AB92-42B7-B4CC-887B403416CA}"/>
    <cellStyle name="Normal 3 8 4 2 2 2 2" xfId="15711" xr:uid="{346F2614-CD9A-4795-A275-1C79E10DC64C}"/>
    <cellStyle name="Normal 3 8 4 2 2 3" xfId="12958" xr:uid="{CDFBB370-5D34-40F4-8D4F-9647DB73447A}"/>
    <cellStyle name="Normal 3 8 4 2 3" xfId="8991" xr:uid="{A7E347E5-B001-4E22-A6E4-25C3DDDFDE99}"/>
    <cellStyle name="Normal 3 8 4 2 3 2" xfId="14349" xr:uid="{2FF6E120-F0CB-4BC1-ABA5-2B634C49C6D0}"/>
    <cellStyle name="Normal 3 8 4 2 4" xfId="11627" xr:uid="{49EECCB2-125F-4CE8-9949-F5CAEFC2488F}"/>
    <cellStyle name="Normal 3 8 4 3" xfId="7033" xr:uid="{020F9424-EE5B-4C16-80E2-F3ABA628FAAB}"/>
    <cellStyle name="Normal 3 8 4 3 2" xfId="9697" xr:uid="{18914FF7-752A-4EDD-931F-B0989F3DC69D}"/>
    <cellStyle name="Normal 3 8 4 3 2 2" xfId="15087" xr:uid="{13323D64-B0CB-4287-9B91-F218299AA4B1}"/>
    <cellStyle name="Normal 3 8 4 3 3" xfId="12334" xr:uid="{D9EF668F-C44B-4F71-ACA3-BF6E0867C0E3}"/>
    <cellStyle name="Normal 3 8 4 4" xfId="8367" xr:uid="{8AE7BCE6-065D-42E9-B132-64A57D9DD915}"/>
    <cellStyle name="Normal 3 8 4 4 2" xfId="13725" xr:uid="{11B97D87-3A8C-47F4-88F5-E53FD40D31B5}"/>
    <cellStyle name="Normal 3 8 4 5" xfId="11003" xr:uid="{2012D560-786E-4B47-8518-5E150BC541BC}"/>
    <cellStyle name="Normal 3 8 5" xfId="3867" xr:uid="{A8160A2B-F231-4F14-AF6C-50BD195C5337}"/>
    <cellStyle name="Normal 3 8 5 2" xfId="4493" xr:uid="{3BE3D0D4-99D9-46FC-BA5C-D99B3E904A31}"/>
    <cellStyle name="Normal 3 8 5 2 2" xfId="7656" xr:uid="{4A3C5E4A-2F98-4D44-8AF8-3E2092294B07}"/>
    <cellStyle name="Normal 3 8 5 2 2 2" xfId="10322" xr:uid="{9B9DCE02-10C3-49E6-8DA7-E40A069DB52B}"/>
    <cellStyle name="Normal 3 8 5 2 2 2 2" xfId="15712" xr:uid="{A1F4AC9E-2988-469E-8260-AA87789BCE95}"/>
    <cellStyle name="Normal 3 8 5 2 2 3" xfId="12959" xr:uid="{8CA3FA6A-A650-41B7-A05F-BB914D66BDFE}"/>
    <cellStyle name="Normal 3 8 5 2 3" xfId="8992" xr:uid="{8B15EAE3-8FB7-4D05-8E90-0B43C7670A60}"/>
    <cellStyle name="Normal 3 8 5 2 3 2" xfId="14350" xr:uid="{3AC103A6-38A8-45FE-99D6-B9410E83A6B4}"/>
    <cellStyle name="Normal 3 8 5 2 4" xfId="11628" xr:uid="{5AA14C9D-1428-4A77-9866-432370845F30}"/>
    <cellStyle name="Normal 3 8 5 3" xfId="7034" xr:uid="{648D8DF2-AE93-4133-9FD7-DB47D36A0A39}"/>
    <cellStyle name="Normal 3 8 5 3 2" xfId="9698" xr:uid="{2FDE2362-234F-4224-88A3-FE05A019718B}"/>
    <cellStyle name="Normal 3 8 5 3 2 2" xfId="15088" xr:uid="{B8AB47BC-A534-4D08-B1EE-805B5C24BBD4}"/>
    <cellStyle name="Normal 3 8 5 3 3" xfId="12335" xr:uid="{9BB22078-9463-4688-B0E4-5294BB971733}"/>
    <cellStyle name="Normal 3 8 5 4" xfId="8368" xr:uid="{FC71D058-FE24-49A7-96C4-4C9F38577000}"/>
    <cellStyle name="Normal 3 8 5 4 2" xfId="13726" xr:uid="{DEE10E7B-512C-4B38-8EA3-7A6149CD6A1A}"/>
    <cellStyle name="Normal 3 8 5 5" xfId="11004" xr:uid="{9E8D4A33-1372-46BD-B2E5-4D9E23B5A9DE}"/>
    <cellStyle name="Normal 3 8 6" xfId="4487" xr:uid="{8DC1144C-A6E2-4E1E-8688-8D5D1767D788}"/>
    <cellStyle name="Normal 3 8 6 2" xfId="7650" xr:uid="{6BFE4424-9BE8-4E01-BB25-74254221CF24}"/>
    <cellStyle name="Normal 3 8 6 2 2" xfId="10316" xr:uid="{441BC781-0C6D-454B-9395-4DC51AF82DA1}"/>
    <cellStyle name="Normal 3 8 6 2 2 2" xfId="15706" xr:uid="{C0B7A10D-5A1D-4B21-8E36-74AE175C21F0}"/>
    <cellStyle name="Normal 3 8 6 2 3" xfId="12953" xr:uid="{729599AF-2A43-41ED-AB8A-C803C67DDB19}"/>
    <cellStyle name="Normal 3 8 6 3" xfId="8986" xr:uid="{29736913-F008-4C48-B378-2AB4CA8A59C5}"/>
    <cellStyle name="Normal 3 8 6 3 2" xfId="14344" xr:uid="{DFE63DB9-32C2-4142-BB8B-AABCAB086ED9}"/>
    <cellStyle name="Normal 3 8 6 4" xfId="11622" xr:uid="{705A6D3D-6632-48C7-8940-8703B18CFB03}"/>
    <cellStyle name="Normal 3 8 7" xfId="7028" xr:uid="{960C2B1A-5DEA-4B74-BDF7-8CE804495690}"/>
    <cellStyle name="Normal 3 8 7 2" xfId="9692" xr:uid="{D952C7C8-9C61-414D-9C5F-3647C55570B6}"/>
    <cellStyle name="Normal 3 8 7 2 2" xfId="15082" xr:uid="{9309F1BD-8EEE-4319-AAF4-5FA119F67172}"/>
    <cellStyle name="Normal 3 8 7 3" xfId="12329" xr:uid="{D4E7DCBD-3880-441A-A6C2-442C7521A359}"/>
    <cellStyle name="Normal 3 8 8" xfId="8362" xr:uid="{3A630A70-148D-4D03-8494-72844DD38F14}"/>
    <cellStyle name="Normal 3 8 8 2" xfId="13720" xr:uid="{37A24B51-88FC-4558-8A3A-2E6689A95B68}"/>
    <cellStyle name="Normal 3 8 9" xfId="10998" xr:uid="{236049E2-339B-4025-A417-602A4A40AEDB}"/>
    <cellStyle name="Normal 3 9" xfId="3868" xr:uid="{C2152E34-DC3B-4399-8446-D7B986A819E1}"/>
    <cellStyle name="Normal 3 9 2" xfId="3869" xr:uid="{2202B5B1-8812-4022-AF11-BB3D7B6B73DD}"/>
    <cellStyle name="Normal 3 9 2 2" xfId="4495" xr:uid="{75FA100B-636E-4F43-A753-265B1725B39F}"/>
    <cellStyle name="Normal 3 9 2 2 2" xfId="7658" xr:uid="{EF9DC0E6-50C0-487F-8A87-91665813C56B}"/>
    <cellStyle name="Normal 3 9 2 2 2 2" xfId="10324" xr:uid="{C274E938-1038-4916-B430-E5881DD94DB9}"/>
    <cellStyle name="Normal 3 9 2 2 2 2 2" xfId="15714" xr:uid="{3C4F4150-31CA-4DFD-8F53-2CDFF0F4A56D}"/>
    <cellStyle name="Normal 3 9 2 2 2 3" xfId="12961" xr:uid="{3665A8F8-C330-4FD2-9EA1-05781F2507B8}"/>
    <cellStyle name="Normal 3 9 2 2 3" xfId="8994" xr:uid="{145AECB9-6A03-4DAF-B552-30C68A331C12}"/>
    <cellStyle name="Normal 3 9 2 2 3 2" xfId="14352" xr:uid="{49BC7F18-84E6-466A-811F-FD4A0B017B03}"/>
    <cellStyle name="Normal 3 9 2 2 4" xfId="11630" xr:uid="{3AD919CE-9B42-48CC-B6EE-EBE2B53F7873}"/>
    <cellStyle name="Normal 3 9 2 3" xfId="7036" xr:uid="{2108E8F6-D836-401C-8585-7803207B4BC6}"/>
    <cellStyle name="Normal 3 9 2 3 2" xfId="9700" xr:uid="{BF3DE7DC-546E-47A8-B30E-6F9EE42BD22C}"/>
    <cellStyle name="Normal 3 9 2 3 2 2" xfId="15090" xr:uid="{BB03442E-55C7-4202-8E03-119A31A2F9F4}"/>
    <cellStyle name="Normal 3 9 2 3 3" xfId="12337" xr:uid="{7CE2FA20-C116-4820-8701-1479DD2F234F}"/>
    <cellStyle name="Normal 3 9 2 4" xfId="8370" xr:uid="{052EC7CC-E4FA-4687-B47D-11BF246D3F98}"/>
    <cellStyle name="Normal 3 9 2 4 2" xfId="13728" xr:uid="{3C9524CB-BEB9-4726-8C93-6209220443EB}"/>
    <cellStyle name="Normal 3 9 2 5" xfId="11006" xr:uid="{FB4E469F-C79E-40C6-9648-ECB87344E6E5}"/>
    <cellStyle name="Normal 3 9 3" xfId="3870" xr:uid="{796C4BF2-A2C6-474E-A6C7-F17010C60528}"/>
    <cellStyle name="Normal 3 9 3 2" xfId="4496" xr:uid="{9C53A6F3-9344-4066-A2FC-4853E67069A3}"/>
    <cellStyle name="Normal 3 9 3 2 2" xfId="7659" xr:uid="{37AD3EFB-6DA0-42F1-9A43-45B0422E7C38}"/>
    <cellStyle name="Normal 3 9 3 2 2 2" xfId="10325" xr:uid="{3A196446-4ED3-4B4F-8987-56A20EA143A8}"/>
    <cellStyle name="Normal 3 9 3 2 2 2 2" xfId="15715" xr:uid="{7D844ECA-6244-41E6-9170-EF977BB0EDF2}"/>
    <cellStyle name="Normal 3 9 3 2 2 3" xfId="12962" xr:uid="{F7B95DB7-BB80-4A1F-973C-4C1253553B7B}"/>
    <cellStyle name="Normal 3 9 3 2 3" xfId="8995" xr:uid="{D97C5761-980E-490F-8F67-035A3F4EFBA3}"/>
    <cellStyle name="Normal 3 9 3 2 3 2" xfId="14353" xr:uid="{09480F27-1AD9-4EAC-8A25-49F4BDCCE50C}"/>
    <cellStyle name="Normal 3 9 3 2 4" xfId="11631" xr:uid="{D4D9907F-636A-4691-9F89-DD179FCD48FC}"/>
    <cellStyle name="Normal 3 9 3 3" xfId="7037" xr:uid="{D377B5FE-0B63-4E9E-85F4-8B20642748CC}"/>
    <cellStyle name="Normal 3 9 3 3 2" xfId="9701" xr:uid="{794809F6-9BC4-4322-8C82-8C17555F8912}"/>
    <cellStyle name="Normal 3 9 3 3 2 2" xfId="15091" xr:uid="{7A4D2AF4-2377-455C-8F6B-899A2217DA23}"/>
    <cellStyle name="Normal 3 9 3 3 3" xfId="12338" xr:uid="{AAF3C8C7-4170-4686-BB76-D1B569863F16}"/>
    <cellStyle name="Normal 3 9 3 4" xfId="8371" xr:uid="{A7F675E0-0DF1-47E6-BE2F-4CA5C1994DBA}"/>
    <cellStyle name="Normal 3 9 3 4 2" xfId="13729" xr:uid="{AF488205-A9C9-4CE3-BE9A-5485CA03483C}"/>
    <cellStyle name="Normal 3 9 3 5" xfId="11007" xr:uid="{49EE0A05-6532-4DBB-B991-96172BFC5121}"/>
    <cellStyle name="Normal 3 9 4" xfId="4494" xr:uid="{92CAE86F-21F3-47DA-8A45-39D62025A57F}"/>
    <cellStyle name="Normal 3 9 4 2" xfId="7657" xr:uid="{020F45AC-93D6-4ACD-BAEC-D5EF624BEF9C}"/>
    <cellStyle name="Normal 3 9 4 2 2" xfId="10323" xr:uid="{DCAA90C9-1C22-4C69-BA54-D2EC65ABED43}"/>
    <cellStyle name="Normal 3 9 4 2 2 2" xfId="15713" xr:uid="{CEAC6651-D95B-4D11-B82D-0B10B9C10AB3}"/>
    <cellStyle name="Normal 3 9 4 2 3" xfId="12960" xr:uid="{4CA7DF9D-D884-4C3D-9DA0-422E56EB5002}"/>
    <cellStyle name="Normal 3 9 4 3" xfId="8993" xr:uid="{3FD15E0F-ED8C-46A7-8D39-0BD62E848EB8}"/>
    <cellStyle name="Normal 3 9 4 3 2" xfId="14351" xr:uid="{124BAEDC-F56F-4818-8887-9F4C7A05CBBC}"/>
    <cellStyle name="Normal 3 9 4 4" xfId="11629" xr:uid="{40FB83AD-9465-4BDE-9C50-33A620661D96}"/>
    <cellStyle name="Normal 3 9 5" xfId="7035" xr:uid="{8C60F0AD-FD43-4D59-A470-0181FE2059D4}"/>
    <cellStyle name="Normal 3 9 5 2" xfId="9699" xr:uid="{31CD8241-686D-46DE-8B49-0C61EB44402F}"/>
    <cellStyle name="Normal 3 9 5 2 2" xfId="15089" xr:uid="{7AFF3949-DD51-402E-A5CA-002FEBFA5BF0}"/>
    <cellStyle name="Normal 3 9 5 3" xfId="12336" xr:uid="{509E2822-207F-4B20-BF82-7380F05BC814}"/>
    <cellStyle name="Normal 3 9 6" xfId="8369" xr:uid="{8A6ACE33-63F5-49F4-A86F-CBAA35EFA031}"/>
    <cellStyle name="Normal 3 9 6 2" xfId="13727" xr:uid="{0274BFEA-2634-4227-AA4D-AD26802DC0F3}"/>
    <cellStyle name="Normal 3 9 7" xfId="11005" xr:uid="{8184123E-AD86-4C6B-BFBC-E62C1BB12952}"/>
    <cellStyle name="Normal 30" xfId="4742" xr:uid="{82CB2AC6-829B-4FAA-AE54-F01B814B9A3B}"/>
    <cellStyle name="Normal 31" xfId="4743" xr:uid="{DE4275BE-E9D4-47E1-820B-E1024A6F3122}"/>
    <cellStyle name="Normal 32" xfId="4744" xr:uid="{44971BF8-07F1-43F1-B6D7-E21AEDBFF2BB}"/>
    <cellStyle name="Normal 33" xfId="3377" xr:uid="{2B305854-8BF2-4635-B5DE-B71562E7744E}"/>
    <cellStyle name="Normal 34" xfId="4745" xr:uid="{0A01702A-591C-4E74-A2F4-ECE6D14B0EA5}"/>
    <cellStyle name="Normal 34 2" xfId="9233" xr:uid="{D7E9BD02-3F7A-46A0-871A-5A0EBD9D5A4D}"/>
    <cellStyle name="Normal 34 2 2" xfId="14592" xr:uid="{CF35B333-2FDB-4F41-B768-35304AE8D169}"/>
    <cellStyle name="Normal 34 3" xfId="11869" xr:uid="{FDFBC1DA-80BF-4A5D-BCE6-0EFE32FABC20}"/>
    <cellStyle name="Normal 35" xfId="15959" xr:uid="{EF00F182-65F2-4D1E-9282-445BC1F93767}"/>
    <cellStyle name="Normal 36" xfId="16164" xr:uid="{88C68B7B-B42D-4ACA-B848-593FBA7F597B}"/>
    <cellStyle name="Normal 4" xfId="1027" xr:uid="{2E124FF6-7C64-437A-8888-78CD69C3CD73}"/>
    <cellStyle name="Normal 4 2" xfId="1028" xr:uid="{5561253A-E204-4622-B0B3-7F2383AF5DF6}"/>
    <cellStyle name="Normal 4 2 2" xfId="2651" xr:uid="{419D6977-C9B2-44DD-9CB1-097A6BD12F26}"/>
    <cellStyle name="Normal 4 2 3" xfId="3454" xr:uid="{C76A2F83-D954-4D1E-987D-F753A31606A9}"/>
    <cellStyle name="Normal 4 3" xfId="3466" xr:uid="{CD165AD5-9C63-4EFA-BD88-CA4586CE578B}"/>
    <cellStyle name="Normal 4 3 2" xfId="3482" xr:uid="{BC9DDB16-5D49-48AB-B8A8-774727E3068B}"/>
    <cellStyle name="Normal 4 3 2 2" xfId="4133" xr:uid="{FED9AA44-DF8B-45D6-BD78-C760AC108387}"/>
    <cellStyle name="Normal 4 3 2 2 2" xfId="7298" xr:uid="{042FF86D-B5A7-4409-B3DB-E20D2407E92F}"/>
    <cellStyle name="Normal 4 3 2 2 2 2" xfId="9962" xr:uid="{4B71F8B0-6B0A-459F-88B4-E6619C9A433E}"/>
    <cellStyle name="Normal 4 3 2 2 2 2 2" xfId="15352" xr:uid="{1C58FD97-1DE4-459F-B085-EBB7A5AF5440}"/>
    <cellStyle name="Normal 4 3 2 2 2 3" xfId="12599" xr:uid="{3237A20E-FAAD-4863-AE82-5A3FC9AAD606}"/>
    <cellStyle name="Normal 4 3 2 2 3" xfId="8632" xr:uid="{52EFA303-A72A-4F47-851F-CAE0C3790C8A}"/>
    <cellStyle name="Normal 4 3 2 2 3 2" xfId="13990" xr:uid="{1E58A2A7-3C1D-4B10-8F89-BA0D04BCEC1A}"/>
    <cellStyle name="Normal 4 3 2 2 4" xfId="11268" xr:uid="{64DFD362-DEDD-4E76-95FC-2DFF8256B3FE}"/>
    <cellStyle name="Normal 4 3 2 3" xfId="6688" xr:uid="{5491518A-40AA-4485-A7EA-3174A42AA3AD}"/>
    <cellStyle name="Normal 4 3 2 3 2" xfId="9351" xr:uid="{E9F44B80-1FF4-443D-81E6-8E75D46A4AA5}"/>
    <cellStyle name="Normal 4 3 2 3 2 2" xfId="14741" xr:uid="{C3470BE8-76C1-4563-9261-C34A111BD971}"/>
    <cellStyle name="Normal 4 3 2 3 3" xfId="11988" xr:uid="{2F6BF547-81F2-478B-B10E-22434C44BF89}"/>
    <cellStyle name="Normal 4 3 2 4" xfId="8016" xr:uid="{37530E72-B805-4EC8-8974-7D31C6DE77B2}"/>
    <cellStyle name="Normal 4 3 2 4 2" xfId="13374" xr:uid="{F7858EE1-44D4-4819-A61C-8B154E496AD2}"/>
    <cellStyle name="Normal 4 3 2 5" xfId="10657" xr:uid="{1786E03C-766B-42AA-BF7D-536E38B9D751}"/>
    <cellStyle name="Normal 4 3 3" xfId="3498" xr:uid="{1622B3E6-79FF-4DD9-A422-63BFBC48E1F4}"/>
    <cellStyle name="Normal 4 3 3 2" xfId="4149" xr:uid="{F65873FE-371E-4D14-AAC3-62556601E7FA}"/>
    <cellStyle name="Normal 4 3 3 2 2" xfId="7314" xr:uid="{D988D1A5-1609-44C6-94EA-09ECE18AE227}"/>
    <cellStyle name="Normal 4 3 3 2 2 2" xfId="9978" xr:uid="{8F9891A6-F565-49AD-8156-48D7A1466957}"/>
    <cellStyle name="Normal 4 3 3 2 2 2 2" xfId="15368" xr:uid="{6B14F999-5224-4732-97EA-9A2F70F73726}"/>
    <cellStyle name="Normal 4 3 3 2 2 3" xfId="12615" xr:uid="{C5435B76-3751-4F9B-87C3-7E0C0D502F7C}"/>
    <cellStyle name="Normal 4 3 3 2 3" xfId="8648" xr:uid="{C528DDD7-8BA1-48A4-9B68-01743C325038}"/>
    <cellStyle name="Normal 4 3 3 2 3 2" xfId="14006" xr:uid="{09E3C461-4502-4574-9FA4-429787F6F673}"/>
    <cellStyle name="Normal 4 3 3 2 4" xfId="11284" xr:uid="{8ABC3B58-6F80-4DAE-9F27-A996033DC18E}"/>
    <cellStyle name="Normal 4 3 3 3" xfId="6704" xr:uid="{0CB0CF32-AC9C-480A-8C3C-46A0433DC291}"/>
    <cellStyle name="Normal 4 3 3 3 2" xfId="9367" xr:uid="{96ED940C-681A-4801-8B55-3D82216B53D7}"/>
    <cellStyle name="Normal 4 3 3 3 2 2" xfId="14757" xr:uid="{314B1017-BA82-47F3-B459-A78C83542528}"/>
    <cellStyle name="Normal 4 3 3 3 3" xfId="12004" xr:uid="{CFECC993-8E6A-49B2-AAA5-AE69A255A103}"/>
    <cellStyle name="Normal 4 3 3 4" xfId="8032" xr:uid="{5AAB4199-2B34-46D2-9A88-1D3F29ACF874}"/>
    <cellStyle name="Normal 4 3 3 4 2" xfId="13390" xr:uid="{E1BCA83F-F03C-4F5A-95E3-E0FC497CC2E1}"/>
    <cellStyle name="Normal 4 3 3 5" xfId="10673" xr:uid="{33376BE7-6122-450D-AC6F-126E7CDF6CC8}"/>
    <cellStyle name="Normal 4 3 4" xfId="3524" xr:uid="{723D6BFF-5530-43FF-87C6-1C0CA1D95B2E}"/>
    <cellStyle name="Normal 4 3 5" xfId="4117" xr:uid="{CCA9B0E6-5F9F-4AD5-90B6-2F74C95A2B5C}"/>
    <cellStyle name="Normal 4 3 5 2" xfId="7282" xr:uid="{EF2BD0DD-4200-4BE5-9B30-70C91DE0AEFB}"/>
    <cellStyle name="Normal 4 3 5 2 2" xfId="9946" xr:uid="{8DAFE7E1-6861-4BD9-BC02-261745E15AC2}"/>
    <cellStyle name="Normal 4 3 5 2 2 2" xfId="15336" xr:uid="{72F35C09-B58C-47E6-B498-17DF6325E2A0}"/>
    <cellStyle name="Normal 4 3 5 2 3" xfId="12583" xr:uid="{077A3CB0-8932-4904-8628-066CDA2E333C}"/>
    <cellStyle name="Normal 4 3 5 3" xfId="8616" xr:uid="{CE6D9C01-6D4F-4DD1-9268-882A62000739}"/>
    <cellStyle name="Normal 4 3 5 3 2" xfId="13974" xr:uid="{EA06B408-BC42-4F75-A6A0-FD5FED5B9662}"/>
    <cellStyle name="Normal 4 3 5 4" xfId="11252" xr:uid="{F7A98DCE-5916-4260-A5F8-A9C3AD64B2ED}"/>
    <cellStyle name="Normal 4 3 6" xfId="5307" xr:uid="{87EC276E-3E6E-451C-8ED8-EB0C042DD060}"/>
    <cellStyle name="Normal 4 3 7" xfId="6672" xr:uid="{28CFA3D0-B8CE-4CF2-9B31-5E2633A60F40}"/>
    <cellStyle name="Normal 4 3 7 2" xfId="9335" xr:uid="{CB8585BD-253A-4A6E-BB6A-3E65DDE5A864}"/>
    <cellStyle name="Normal 4 3 7 2 2" xfId="14725" xr:uid="{3D67EA85-EA37-4DD9-AF0B-3C4B957BEE56}"/>
    <cellStyle name="Normal 4 3 7 3" xfId="11972" xr:uid="{A93E4712-E4D5-4D82-90DD-B51A77AECAF9}"/>
    <cellStyle name="Normal 4 3 8" xfId="8000" xr:uid="{5B038C1A-F417-404F-8BCC-2AB42DCE8F8A}"/>
    <cellStyle name="Normal 4 3 8 2" xfId="13358" xr:uid="{8C77A739-4734-45EC-82D9-B03A15B7132D}"/>
    <cellStyle name="Normal 4 3 9" xfId="10641" xr:uid="{437C5F9F-CD69-42A6-BC85-216B3C8B4917}"/>
    <cellStyle name="Normal 4 4" xfId="3474" xr:uid="{BDBB2DA6-418F-4DC6-A015-537BFF38960A}"/>
    <cellStyle name="Normal 4 4 2" xfId="4125" xr:uid="{60BF3839-EF98-4B16-86CF-F7B045729F02}"/>
    <cellStyle name="Normal 4 4 2 2" xfId="7290" xr:uid="{7AC1A90C-2324-4E95-A9DE-4FE503DE481D}"/>
    <cellStyle name="Normal 4 4 2 2 2" xfId="9954" xr:uid="{99C410AF-92E5-49C9-A4E0-467E3280430D}"/>
    <cellStyle name="Normal 4 4 2 2 2 2" xfId="15344" xr:uid="{E9B27FE2-10B4-496A-B778-C3B9DEC86EDC}"/>
    <cellStyle name="Normal 4 4 2 2 3" xfId="12591" xr:uid="{AC225058-A30F-4EB8-8A11-BC6E4E07A8F3}"/>
    <cellStyle name="Normal 4 4 2 3" xfId="8624" xr:uid="{0BF31A6A-0023-472B-B329-CC33D180A285}"/>
    <cellStyle name="Normal 4 4 2 3 2" xfId="13982" xr:uid="{472584F8-3DE1-4CBD-9BCE-59E9E6C948CF}"/>
    <cellStyle name="Normal 4 4 2 4" xfId="11260" xr:uid="{2CE8302E-8F57-474C-8C70-A82299F33BEA}"/>
    <cellStyle name="Normal 4 4 3" xfId="6680" xr:uid="{FC2C06B7-8B8B-4E75-960A-E098B772A20D}"/>
    <cellStyle name="Normal 4 4 3 2" xfId="9343" xr:uid="{94980ACA-FAD0-4F18-98CF-5EC6AA33E596}"/>
    <cellStyle name="Normal 4 4 3 2 2" xfId="14733" xr:uid="{A16529C9-EC80-4064-ACCA-2C2BB9D6C7CC}"/>
    <cellStyle name="Normal 4 4 3 3" xfId="11980" xr:uid="{85BB3084-47AC-492F-87A1-6794B71797A5}"/>
    <cellStyle name="Normal 4 4 4" xfId="8008" xr:uid="{DBCACCF1-2BFE-45FD-A7F5-CA28DA2607C8}"/>
    <cellStyle name="Normal 4 4 4 2" xfId="13366" xr:uid="{C1C0C797-ADEC-4AC8-856A-66F161071147}"/>
    <cellStyle name="Normal 4 4 5" xfId="10649" xr:uid="{EEF35F71-2208-460B-AD2C-875B8C8D47B6}"/>
    <cellStyle name="Normal 4 5" xfId="3490" xr:uid="{1EED1FD3-0319-4F3C-A044-D852315F48BF}"/>
    <cellStyle name="Normal 4 5 2" xfId="4141" xr:uid="{19E962B9-6970-4A8D-BF4E-82E73C592615}"/>
    <cellStyle name="Normal 4 5 2 2" xfId="7306" xr:uid="{A80CB83C-2CC4-47BF-B8EB-D98E79E766BC}"/>
    <cellStyle name="Normal 4 5 2 2 2" xfId="9970" xr:uid="{BB2D8A73-735E-496F-89A5-54921825C797}"/>
    <cellStyle name="Normal 4 5 2 2 2 2" xfId="15360" xr:uid="{863DDB18-1309-4323-91EE-B929BC2F20EB}"/>
    <cellStyle name="Normal 4 5 2 2 3" xfId="12607" xr:uid="{4A3F1488-51AB-48DA-952E-7106A3B6BC05}"/>
    <cellStyle name="Normal 4 5 2 3" xfId="8640" xr:uid="{B5B7D5D6-8B0B-4858-A0A6-C255B07CC45E}"/>
    <cellStyle name="Normal 4 5 2 3 2" xfId="13998" xr:uid="{C8C3A240-254B-41BB-953A-5225FD96E5C5}"/>
    <cellStyle name="Normal 4 5 2 4" xfId="11276" xr:uid="{F6A79581-378D-4A9A-8DCA-9B5E68985952}"/>
    <cellStyle name="Normal 4 5 3" xfId="6696" xr:uid="{480F107D-95B2-4811-B6A9-56822535006A}"/>
    <cellStyle name="Normal 4 5 3 2" xfId="9359" xr:uid="{C75C4465-55E1-4752-92B0-715C174F0B71}"/>
    <cellStyle name="Normal 4 5 3 2 2" xfId="14749" xr:uid="{F806EDE2-8ABC-494E-98C2-5E8EE08B1992}"/>
    <cellStyle name="Normal 4 5 3 3" xfId="11996" xr:uid="{D76E17EE-24CE-4287-95FD-6F15181B8587}"/>
    <cellStyle name="Normal 4 5 4" xfId="8024" xr:uid="{2B7E265B-98C1-491E-ACDC-153D29EA2E06}"/>
    <cellStyle name="Normal 4 5 4 2" xfId="13382" xr:uid="{D1CD9658-60B4-4201-AC6B-72F83C9DD784}"/>
    <cellStyle name="Normal 4 5 5" xfId="10665" xr:uid="{CA8CEFE9-676D-451B-BA5A-B530C03AECE3}"/>
    <cellStyle name="Normal 4 6" xfId="3516" xr:uid="{46A4B1A2-E372-4D1C-9223-1AD1E504243B}"/>
    <cellStyle name="Normal 4 7" xfId="4109" xr:uid="{28FCE379-E245-4BFA-9469-4ED086623800}"/>
    <cellStyle name="Normal 4 7 2" xfId="7274" xr:uid="{D10D2748-1331-4299-A1B1-5CF93951A0B8}"/>
    <cellStyle name="Normal 4 7 2 2" xfId="9938" xr:uid="{B38589D3-80B2-4A08-A906-1BB18517AC0B}"/>
    <cellStyle name="Normal 4 7 2 2 2" xfId="15328" xr:uid="{49361987-154B-453E-A203-08ECF010D42A}"/>
    <cellStyle name="Normal 4 7 2 3" xfId="12575" xr:uid="{AAAF2FFA-BD47-4D37-BA01-80ACA8D8434D}"/>
    <cellStyle name="Normal 4 7 3" xfId="8608" xr:uid="{CE761101-8F11-4A09-AA04-2ED565C75362}"/>
    <cellStyle name="Normal 4 7 3 2" xfId="13966" xr:uid="{B2C5A506-4800-4721-8616-00A562C60128}"/>
    <cellStyle name="Normal 4 7 4" xfId="11244" xr:uid="{EB35F9E2-5F36-4B4E-85B9-8191D2E929F1}"/>
    <cellStyle name="Normal 4 8" xfId="3390" xr:uid="{8B1AF928-D8D1-408C-B1AD-B6601A146D3C}"/>
    <cellStyle name="Normal 4 8 2" xfId="6656" xr:uid="{7FD72807-82D6-44D1-8CA8-7745E0BDA1F4}"/>
    <cellStyle name="Normal 4 8 2 2" xfId="9327" xr:uid="{52BD0B23-22CF-4E12-B036-EB4153B11906}"/>
    <cellStyle name="Normal 4 8 2 2 2" xfId="14717" xr:uid="{D55669FC-4704-492E-8F76-BF1B3786D6E7}"/>
    <cellStyle name="Normal 4 8 2 3" xfId="11964" xr:uid="{D935B8EF-D7EA-4573-A271-3E8D49E52023}"/>
    <cellStyle name="Normal 4 8 3" xfId="7988" xr:uid="{92026125-F379-43B6-8CC6-3CB3C7558583}"/>
    <cellStyle name="Normal 4 8 3 2" xfId="13347" xr:uid="{251FAC9F-B486-4226-A7AF-ABEBE7F02637}"/>
    <cellStyle name="Normal 4 8 4" xfId="10633" xr:uid="{BF7A26AF-F7BF-4C6F-925C-533FE21A0E3C}"/>
    <cellStyle name="Normal 5" xfId="1029" xr:uid="{C75D2200-D144-4ECB-99F6-F3B71C5C5B38}"/>
    <cellStyle name="Normal 5 10" xfId="3872" xr:uid="{39C3F081-7AE3-4A06-B333-0020F313CD34}"/>
    <cellStyle name="Normal 5 10 2" xfId="4498" xr:uid="{E880B605-0870-41C4-852D-160AF2DEB4FE}"/>
    <cellStyle name="Normal 5 10 2 2" xfId="7661" xr:uid="{8CE715D6-D819-4F17-9A99-AE162DEFC5A0}"/>
    <cellStyle name="Normal 5 10 2 2 2" xfId="10327" xr:uid="{56AD71C8-62AE-41D8-A266-C930CB64B741}"/>
    <cellStyle name="Normal 5 10 2 2 2 2" xfId="15717" xr:uid="{1EE70449-9885-409B-AAA9-DF676E8CFD0E}"/>
    <cellStyle name="Normal 5 10 2 2 3" xfId="12964" xr:uid="{D0747FBD-B244-4C93-83B6-6782A1A2B643}"/>
    <cellStyle name="Normal 5 10 2 3" xfId="8997" xr:uid="{F3542113-CC18-4234-B3A4-5D8E052C93E5}"/>
    <cellStyle name="Normal 5 10 2 3 2" xfId="14355" xr:uid="{9295CBC4-2452-4E52-8685-E81318784659}"/>
    <cellStyle name="Normal 5 10 2 4" xfId="11633" xr:uid="{CECBB0F3-2E39-4B2E-9F32-1145D9CC5497}"/>
    <cellStyle name="Normal 5 10 3" xfId="7039" xr:uid="{7885B78A-6BE9-4C9B-B429-1470FD9CC32E}"/>
    <cellStyle name="Normal 5 10 3 2" xfId="9703" xr:uid="{70D3813B-AE8A-40CA-B9FA-C1AB8A6E3875}"/>
    <cellStyle name="Normal 5 10 3 2 2" xfId="15093" xr:uid="{ECF68AE1-255D-432B-9FEA-28287C0A9BEF}"/>
    <cellStyle name="Normal 5 10 3 3" xfId="12340" xr:uid="{49ADF23E-E117-4AC5-893C-AB27BDA84CF1}"/>
    <cellStyle name="Normal 5 10 4" xfId="8373" xr:uid="{58942B7B-3FD4-487F-8AAF-694CEDAFD12A}"/>
    <cellStyle name="Normal 5 10 4 2" xfId="13731" xr:uid="{D2F33136-1A23-4627-8218-912A750D9405}"/>
    <cellStyle name="Normal 5 10 5" xfId="11009" xr:uid="{2ED5312E-0EBA-4FA2-9212-1BB00922D26A}"/>
    <cellStyle name="Normal 5 11" xfId="3873" xr:uid="{C30687FA-7F89-4EDC-AC99-104642F3A204}"/>
    <cellStyle name="Normal 5 11 2" xfId="4499" xr:uid="{AED29682-CFE5-47A9-93F7-05813A91066F}"/>
    <cellStyle name="Normal 5 11 2 2" xfId="7662" xr:uid="{8B2A58EF-BC5B-4FFD-A4D7-AED00D146B64}"/>
    <cellStyle name="Normal 5 11 2 2 2" xfId="10328" xr:uid="{C4D66D97-533C-44BB-94A9-E55CDF18DC5A}"/>
    <cellStyle name="Normal 5 11 2 2 2 2" xfId="15718" xr:uid="{A696AA43-E0BF-4927-9CC4-9F8AC6C122A4}"/>
    <cellStyle name="Normal 5 11 2 2 3" xfId="12965" xr:uid="{57807BDC-1BC8-431A-9A4E-6CF63B24217C}"/>
    <cellStyle name="Normal 5 11 2 3" xfId="8998" xr:uid="{77DD0B17-E72A-470B-BB76-9618A5A25076}"/>
    <cellStyle name="Normal 5 11 2 3 2" xfId="14356" xr:uid="{E887CFEE-B692-4FD9-A90D-2428B362BC3C}"/>
    <cellStyle name="Normal 5 11 2 4" xfId="11634" xr:uid="{7F67BCB8-CB99-445C-9DE2-A2C948A24307}"/>
    <cellStyle name="Normal 5 11 3" xfId="7040" xr:uid="{0DA32F9B-B1C9-4C3F-8C5B-DE99E9FDF74E}"/>
    <cellStyle name="Normal 5 11 3 2" xfId="9704" xr:uid="{F7E971CD-9BD8-4CF7-886A-DA38DC2DA988}"/>
    <cellStyle name="Normal 5 11 3 2 2" xfId="15094" xr:uid="{61E78585-C367-499A-99C6-8A2769CC8197}"/>
    <cellStyle name="Normal 5 11 3 3" xfId="12341" xr:uid="{C720B82E-F55C-4B97-A1DC-3A5F716CF4E8}"/>
    <cellStyle name="Normal 5 11 4" xfId="8374" xr:uid="{90E860E8-B51F-4387-963E-C249920E8E07}"/>
    <cellStyle name="Normal 5 11 4 2" xfId="13732" xr:uid="{28C47091-2B9A-4DDD-B09E-B74CB793C5D7}"/>
    <cellStyle name="Normal 5 11 5" xfId="11010" xr:uid="{87646ED9-4A71-4E36-9899-EFEC3209CE42}"/>
    <cellStyle name="Normal 5 12" xfId="3874" xr:uid="{2A9FFE4D-CB35-4E14-AA6F-F0E5FD405C89}"/>
    <cellStyle name="Normal 5 12 2" xfId="4500" xr:uid="{0F9BFD65-4026-4C56-B139-96249CE3B72C}"/>
    <cellStyle name="Normal 5 12 2 2" xfId="7663" xr:uid="{5FC6500E-5D5E-4E9E-8C61-0D445FBC2BE7}"/>
    <cellStyle name="Normal 5 12 2 2 2" xfId="10329" xr:uid="{ECBD1AF0-5E10-4DCA-8DDC-C8256CE62515}"/>
    <cellStyle name="Normal 5 12 2 2 2 2" xfId="15719" xr:uid="{0CF37E94-50AE-4CC8-9336-4EC2B9DF56BD}"/>
    <cellStyle name="Normal 5 12 2 2 3" xfId="12966" xr:uid="{D1309A7A-08A1-44CB-B5B0-B029E474BB73}"/>
    <cellStyle name="Normal 5 12 2 3" xfId="8999" xr:uid="{8F62B98B-1C5A-46DE-B6F3-92FED82595A0}"/>
    <cellStyle name="Normal 5 12 2 3 2" xfId="14357" xr:uid="{6BF5822F-05F9-4633-9D9A-48B97C1CD54F}"/>
    <cellStyle name="Normal 5 12 2 4" xfId="11635" xr:uid="{D18D3EDD-CDC7-4D22-8F61-A02E5D7A0D4F}"/>
    <cellStyle name="Normal 5 12 3" xfId="7041" xr:uid="{1151202C-7829-4E6D-9149-C4D3028945DE}"/>
    <cellStyle name="Normal 5 12 3 2" xfId="9705" xr:uid="{86371EEA-8B5E-4BB3-BC4D-BF5413964AEE}"/>
    <cellStyle name="Normal 5 12 3 2 2" xfId="15095" xr:uid="{F4572875-AE5B-4B28-AF15-457F17874A91}"/>
    <cellStyle name="Normal 5 12 3 3" xfId="12342" xr:uid="{572C208D-3D05-4906-95F4-972A44329358}"/>
    <cellStyle name="Normal 5 12 4" xfId="8375" xr:uid="{89B9D1CA-8316-451E-9541-AF5F845985FA}"/>
    <cellStyle name="Normal 5 12 4 2" xfId="13733" xr:uid="{EC647790-38B1-4898-B201-8CC4F8F87447}"/>
    <cellStyle name="Normal 5 12 5" xfId="11011" xr:uid="{2E99E89D-BA11-45B3-B27C-3389E5852D7C}"/>
    <cellStyle name="Normal 5 13" xfId="3871" xr:uid="{9B7BCD10-C006-4FF6-9C23-1E7F09C33EF0}"/>
    <cellStyle name="Normal 5 13 2" xfId="4497" xr:uid="{8807F346-E232-4228-B6FA-C6BAE0BD2E55}"/>
    <cellStyle name="Normal 5 13 2 2" xfId="7660" xr:uid="{21EBEAAF-8F61-436C-8F20-801ED42C3A90}"/>
    <cellStyle name="Normal 5 13 2 2 2" xfId="10326" xr:uid="{E1A86A1E-D0A5-4754-A482-1096C4E8C115}"/>
    <cellStyle name="Normal 5 13 2 2 2 2" xfId="15716" xr:uid="{23CFAEA1-600E-4AD4-921D-80C0816EBCFE}"/>
    <cellStyle name="Normal 5 13 2 2 3" xfId="12963" xr:uid="{0AF5B159-20BA-4AFE-B08B-76FEDD8F0743}"/>
    <cellStyle name="Normal 5 13 2 3" xfId="8996" xr:uid="{676928D0-6641-4270-8D6F-FD305337F243}"/>
    <cellStyle name="Normal 5 13 2 3 2" xfId="14354" xr:uid="{5AD5F764-5100-4AA7-9CE0-47DD9305A44C}"/>
    <cellStyle name="Normal 5 13 2 4" xfId="11632" xr:uid="{8271D87F-418D-4A43-B688-D4FE383B00B0}"/>
    <cellStyle name="Normal 5 13 3" xfId="7038" xr:uid="{AAF7B8B7-5BB3-4736-B855-05463321F119}"/>
    <cellStyle name="Normal 5 13 3 2" xfId="9702" xr:uid="{2B4C70B0-555D-4FFB-893C-53CE75566394}"/>
    <cellStyle name="Normal 5 13 3 2 2" xfId="15092" xr:uid="{34CE55EA-28BF-4892-A9E1-EC2ADB35651A}"/>
    <cellStyle name="Normal 5 13 3 3" xfId="12339" xr:uid="{B5C2B873-2ED2-48E0-8F52-F8AAE7D975EE}"/>
    <cellStyle name="Normal 5 13 4" xfId="8372" xr:uid="{FA52D7CD-331D-4A0A-B2E4-A109116ADA57}"/>
    <cellStyle name="Normal 5 13 4 2" xfId="13730" xr:uid="{C77C02C6-5BD2-4481-9E9E-ECC13A7159C7}"/>
    <cellStyle name="Normal 5 13 5" xfId="11008" xr:uid="{75F1EE2A-19CC-4BAB-BAE4-0FBB7EF68F38}"/>
    <cellStyle name="Normal 5 14" xfId="3508" xr:uid="{2CE9233E-A5F4-4202-8DD0-7EB1117F2492}"/>
    <cellStyle name="Normal 5 15" xfId="3455" xr:uid="{DEF627B2-AEB4-49DF-91A9-644FBD42CAAF}"/>
    <cellStyle name="Normal 5 2" xfId="2104" xr:uid="{4D64E7E2-2ED5-4891-A67A-1BB5184F1A65}"/>
    <cellStyle name="Normal 5 2 2" xfId="2105" xr:uid="{EA7C3284-EC84-42E1-A619-AB74757B9828}"/>
    <cellStyle name="Normal 5 2 2 2" xfId="2106" xr:uid="{BDA7C398-9BF3-4FC4-9D12-0E8B2838C25B}"/>
    <cellStyle name="Normal 5 2 2 2 2" xfId="4503" xr:uid="{7175442A-3C0C-4B5E-AEB4-ACE67D5509C9}"/>
    <cellStyle name="Normal 5 2 2 2 2 2" xfId="7666" xr:uid="{A6EE258D-0CFE-42BD-AB0B-D586DDE0F6ED}"/>
    <cellStyle name="Normal 5 2 2 2 2 2 2" xfId="10332" xr:uid="{ACDE38AF-4F5A-45B3-AAD5-F510CE56F0AF}"/>
    <cellStyle name="Normal 5 2 2 2 2 2 2 2" xfId="15722" xr:uid="{CBC3DAAA-5C9B-42E6-BF5B-B9A4E81CF31C}"/>
    <cellStyle name="Normal 5 2 2 2 2 2 3" xfId="12969" xr:uid="{2025FCD3-22E8-4D9D-B48D-1813D6871344}"/>
    <cellStyle name="Normal 5 2 2 2 2 3" xfId="9002" xr:uid="{8BEDEC20-28BB-41E6-A20A-31CAAEE97FAD}"/>
    <cellStyle name="Normal 5 2 2 2 2 3 2" xfId="14360" xr:uid="{18B91089-CDD1-4F4D-A52E-B47287D104E2}"/>
    <cellStyle name="Normal 5 2 2 2 2 4" xfId="11638" xr:uid="{E5181A00-B660-4D5A-923F-D188944EEB89}"/>
    <cellStyle name="Normal 5 2 2 2 3" xfId="3877" xr:uid="{BBC2D3C4-61EB-4572-8B15-4497764A2D32}"/>
    <cellStyle name="Normal 5 2 2 2 3 2" xfId="7044" xr:uid="{7F0DE002-ADB9-4DBF-8012-D319D4D2F8C1}"/>
    <cellStyle name="Normal 5 2 2 2 3 2 2" xfId="9708" xr:uid="{28BF7D06-6318-4096-A3E4-B7E630F805EF}"/>
    <cellStyle name="Normal 5 2 2 2 3 2 2 2" xfId="15098" xr:uid="{5EC986B6-D23A-42B9-9B12-F1A40822E5F1}"/>
    <cellStyle name="Normal 5 2 2 2 3 2 3" xfId="12345" xr:uid="{D852A408-5254-4D6D-8A4D-B2001B9C1DC3}"/>
    <cellStyle name="Normal 5 2 2 2 3 3" xfId="8378" xr:uid="{5D426D59-FEA1-42A8-A1FB-77FD736D28BE}"/>
    <cellStyle name="Normal 5 2 2 2 3 3 2" xfId="13736" xr:uid="{7A2A6130-6EED-4F58-80E4-CC246566029F}"/>
    <cellStyle name="Normal 5 2 2 2 3 4" xfId="11014" xr:uid="{21F40E09-CAD2-452E-9648-A4F89D4D6400}"/>
    <cellStyle name="Normal 5 2 2 3" xfId="3878" xr:uid="{7DDE5A14-9638-4DAC-A314-73A19FEE0B34}"/>
    <cellStyle name="Normal 5 2 2 3 2" xfId="4504" xr:uid="{27A15FF6-1D2B-47E1-9372-3611CEB3B07A}"/>
    <cellStyle name="Normal 5 2 2 3 2 2" xfId="7667" xr:uid="{CD12495D-0AFE-4CB6-8D66-B5D34C561286}"/>
    <cellStyle name="Normal 5 2 2 3 2 2 2" xfId="10333" xr:uid="{8A33366F-70FE-4640-9D65-888E60091A68}"/>
    <cellStyle name="Normal 5 2 2 3 2 2 2 2" xfId="15723" xr:uid="{426A0CD6-9509-4E8A-8CEF-B77BE78C8C6E}"/>
    <cellStyle name="Normal 5 2 2 3 2 2 3" xfId="12970" xr:uid="{46798DA9-1B6F-450A-8942-9A3C13119846}"/>
    <cellStyle name="Normal 5 2 2 3 2 3" xfId="9003" xr:uid="{BD111202-C97E-491D-A70E-5844A553603C}"/>
    <cellStyle name="Normal 5 2 2 3 2 3 2" xfId="14361" xr:uid="{26F945FA-5319-419E-98B7-B50220A602C7}"/>
    <cellStyle name="Normal 5 2 2 3 2 4" xfId="11639" xr:uid="{158B4C8D-AB7D-4E53-8829-739D04F0C999}"/>
    <cellStyle name="Normal 5 2 2 3 3" xfId="7045" xr:uid="{E4791674-FF7C-4FBE-A935-16D3F6ED9AB0}"/>
    <cellStyle name="Normal 5 2 2 3 3 2" xfId="9709" xr:uid="{B1DFEEFD-EF8B-45B6-A6BA-BB8D3EE0066C}"/>
    <cellStyle name="Normal 5 2 2 3 3 2 2" xfId="15099" xr:uid="{AD40631F-D0D4-4195-BB56-AFD930B0BECA}"/>
    <cellStyle name="Normal 5 2 2 3 3 3" xfId="12346" xr:uid="{19159E43-BD34-4A6D-A36D-D9D39A27AB05}"/>
    <cellStyle name="Normal 5 2 2 3 4" xfId="8379" xr:uid="{CF1AE397-E90E-4A7A-9B01-A339163DF8B3}"/>
    <cellStyle name="Normal 5 2 2 3 4 2" xfId="13737" xr:uid="{F5C10F37-FD9D-4D78-B897-C02340A56816}"/>
    <cellStyle name="Normal 5 2 2 3 5" xfId="11015" xr:uid="{797417E2-FDAF-4AB6-8B4F-FDE815702EDD}"/>
    <cellStyle name="Normal 5 2 2 4" xfId="4502" xr:uid="{11159226-29EE-4944-B575-840157AAD6BF}"/>
    <cellStyle name="Normal 5 2 2 4 2" xfId="7665" xr:uid="{F98203E7-7D3F-42BF-8399-8DD9E323EC26}"/>
    <cellStyle name="Normal 5 2 2 4 2 2" xfId="10331" xr:uid="{BA35EE26-6CD6-41AE-88A3-0C4C7CCE75B2}"/>
    <cellStyle name="Normal 5 2 2 4 2 2 2" xfId="15721" xr:uid="{C34F0F96-D8F4-41FF-80B8-4ECA83C8DD63}"/>
    <cellStyle name="Normal 5 2 2 4 2 3" xfId="12968" xr:uid="{87D296A4-A9E2-4759-A9D7-1D9B6A2D637F}"/>
    <cellStyle name="Normal 5 2 2 4 3" xfId="9001" xr:uid="{0E035A1E-094D-4FFE-819F-A5FB506CFDC8}"/>
    <cellStyle name="Normal 5 2 2 4 3 2" xfId="14359" xr:uid="{6367CB24-3882-41EF-ABC6-4BC03F057379}"/>
    <cellStyle name="Normal 5 2 2 4 4" xfId="11637" xr:uid="{6A606D95-519C-40E1-B03C-B8976E167F5B}"/>
    <cellStyle name="Normal 5 2 2 5" xfId="3876" xr:uid="{D01253FB-1DA2-4799-85C0-426082E2FCCF}"/>
    <cellStyle name="Normal 5 2 2 5 2" xfId="7043" xr:uid="{A3AC11EC-A5E6-435B-93BB-21E405C7FE4A}"/>
    <cellStyle name="Normal 5 2 2 5 2 2" xfId="9707" xr:uid="{70D588E4-2E67-4632-BF48-3C56F5F06A11}"/>
    <cellStyle name="Normal 5 2 2 5 2 2 2" xfId="15097" xr:uid="{0F588675-03A9-4B48-9F0E-5C494456C39D}"/>
    <cellStyle name="Normal 5 2 2 5 2 3" xfId="12344" xr:uid="{2C61D0D1-A9A5-4BC3-98CA-7ADE5BB56AA3}"/>
    <cellStyle name="Normal 5 2 2 5 3" xfId="8377" xr:uid="{54E8A6A1-7A27-43B6-A7F5-D9BB41FC6D04}"/>
    <cellStyle name="Normal 5 2 2 5 3 2" xfId="13735" xr:uid="{2475ED26-29CF-4980-9A93-0AF946F67BF0}"/>
    <cellStyle name="Normal 5 2 2 5 4" xfId="11013" xr:uid="{D9975C4B-8F4A-4378-89B4-C446CD0A271D}"/>
    <cellStyle name="Normal 5 2 3" xfId="3879" xr:uid="{897C6714-E98E-4306-9162-9F5D59FDE0E1}"/>
    <cellStyle name="Normal 5 2 3 2" xfId="4505" xr:uid="{21B9787B-9161-4E2F-8AFC-7BC97BB0A57A}"/>
    <cellStyle name="Normal 5 2 3 2 2" xfId="7668" xr:uid="{F802B9AF-E61D-4307-A9AE-2E70337C7725}"/>
    <cellStyle name="Normal 5 2 3 2 2 2" xfId="10334" xr:uid="{D6E437D8-90C7-4C7F-A86A-5C1055195A1D}"/>
    <cellStyle name="Normal 5 2 3 2 2 2 2" xfId="15724" xr:uid="{F9FAA3A4-CF7E-41D7-8698-499078661A5D}"/>
    <cellStyle name="Normal 5 2 3 2 2 3" xfId="12971" xr:uid="{4BFEC920-F806-44AB-85E5-98AA5A4520FA}"/>
    <cellStyle name="Normal 5 2 3 2 3" xfId="9004" xr:uid="{78FB0381-51B4-4536-BDF5-BEEEA40EDEF9}"/>
    <cellStyle name="Normal 5 2 3 2 3 2" xfId="14362" xr:uid="{93EE1FA7-3B50-4055-96EA-B85A16187D7D}"/>
    <cellStyle name="Normal 5 2 3 2 4" xfId="11640" xr:uid="{586056AE-7D60-4CC5-B4C5-4B26045CA0D7}"/>
    <cellStyle name="Normal 5 2 3 3" xfId="7046" xr:uid="{670E3DBC-4304-4336-85A6-8ED190C25CAF}"/>
    <cellStyle name="Normal 5 2 3 3 2" xfId="9710" xr:uid="{51FBE338-4129-433F-BECA-327D16CC8E2D}"/>
    <cellStyle name="Normal 5 2 3 3 2 2" xfId="15100" xr:uid="{F72301BD-4DD6-4B0B-83FF-D55169A6D1F0}"/>
    <cellStyle name="Normal 5 2 3 3 3" xfId="12347" xr:uid="{26FAE3F2-3748-4F91-836E-B2D84E9DD469}"/>
    <cellStyle name="Normal 5 2 3 4" xfId="8380" xr:uid="{CFC40D6C-B5B5-4CED-9280-670CFEEFD508}"/>
    <cellStyle name="Normal 5 2 3 4 2" xfId="13738" xr:uid="{197DD296-ED6E-448F-8748-55DF63F07456}"/>
    <cellStyle name="Normal 5 2 3 5" xfId="11016" xr:uid="{F2E473F1-9CDE-46D4-9E90-19ADC63AF85E}"/>
    <cellStyle name="Normal 5 2 4" xfId="3880" xr:uid="{870754AF-9A7E-4AEA-A3A0-31F22F2332F7}"/>
    <cellStyle name="Normal 5 2 4 2" xfId="4506" xr:uid="{E6A0EAC9-BDAE-49FE-9898-E6FBBAAA722D}"/>
    <cellStyle name="Normal 5 2 4 2 2" xfId="7669" xr:uid="{A6475D23-12DD-4F79-B2E2-7F8656B9E642}"/>
    <cellStyle name="Normal 5 2 4 2 2 2" xfId="10335" xr:uid="{4AAC5E0C-DB59-4E33-9BE6-AB64632006E4}"/>
    <cellStyle name="Normal 5 2 4 2 2 2 2" xfId="15725" xr:uid="{F4410DCC-327B-486A-A352-1BC8850C070D}"/>
    <cellStyle name="Normal 5 2 4 2 2 3" xfId="12972" xr:uid="{549075E2-4AF6-445C-BC17-201924E31F87}"/>
    <cellStyle name="Normal 5 2 4 2 3" xfId="9005" xr:uid="{5FBA0056-FC58-45CA-B2C4-9CB6D655A82C}"/>
    <cellStyle name="Normal 5 2 4 2 3 2" xfId="14363" xr:uid="{F9EB2A35-A9FA-46F0-AB71-862AB2431CF8}"/>
    <cellStyle name="Normal 5 2 4 2 4" xfId="11641" xr:uid="{9CA7CDF8-62F6-4E4A-921B-0DB6156A9316}"/>
    <cellStyle name="Normal 5 2 4 3" xfId="7047" xr:uid="{2347ADAE-0A01-4A26-9C93-486C007CE574}"/>
    <cellStyle name="Normal 5 2 4 3 2" xfId="9711" xr:uid="{DF7177E7-3AA9-4243-940C-ADADB6E5507D}"/>
    <cellStyle name="Normal 5 2 4 3 2 2" xfId="15101" xr:uid="{D86ACA1C-C744-48D7-8205-E8A44C3EF513}"/>
    <cellStyle name="Normal 5 2 4 3 3" xfId="12348" xr:uid="{BCA99E64-FD22-491E-BB4F-F64B750F2DF3}"/>
    <cellStyle name="Normal 5 2 4 4" xfId="8381" xr:uid="{B7B0107E-B5A1-4B16-BD91-447D77E06302}"/>
    <cellStyle name="Normal 5 2 4 4 2" xfId="13739" xr:uid="{B5E0D1C2-6597-42E8-A14B-0AFD6F219804}"/>
    <cellStyle name="Normal 5 2 4 5" xfId="11017" xr:uid="{8002C6AC-7D37-42EF-B072-EC31341FF036}"/>
    <cellStyle name="Normal 5 2 5" xfId="3881" xr:uid="{55F6A3EB-4839-4EB4-8DD4-13AAA4B439DE}"/>
    <cellStyle name="Normal 5 2 5 2" xfId="4507" xr:uid="{97892AF1-E1FD-416B-B8A1-F7FE646A2EB1}"/>
    <cellStyle name="Normal 5 2 5 2 2" xfId="7670" xr:uid="{EA4AD780-5EA4-42B6-A94E-B7FC4772CCDB}"/>
    <cellStyle name="Normal 5 2 5 2 2 2" xfId="10336" xr:uid="{71B51A33-00F6-484C-AABF-046B4B915D97}"/>
    <cellStyle name="Normal 5 2 5 2 2 2 2" xfId="15726" xr:uid="{215C2CE1-FF59-4DC8-AA62-CB4FC6754C75}"/>
    <cellStyle name="Normal 5 2 5 2 2 3" xfId="12973" xr:uid="{0513B277-6334-45F8-8E4D-42BD1BFA785A}"/>
    <cellStyle name="Normal 5 2 5 2 3" xfId="9006" xr:uid="{99AA3257-0C9F-4194-9022-6310F67B1026}"/>
    <cellStyle name="Normal 5 2 5 2 3 2" xfId="14364" xr:uid="{0A9523EE-8FE9-4E26-8842-03C161CE1EDC}"/>
    <cellStyle name="Normal 5 2 5 2 4" xfId="11642" xr:uid="{8DD9460D-12AC-4C1A-A324-ACE48D4C5DD6}"/>
    <cellStyle name="Normal 5 2 5 3" xfId="7048" xr:uid="{4C95FDC9-4E6E-4657-A36A-B123F1D2F402}"/>
    <cellStyle name="Normal 5 2 5 3 2" xfId="9712" xr:uid="{2217EDCC-DD44-472E-8D24-E075BCC15C73}"/>
    <cellStyle name="Normal 5 2 5 3 2 2" xfId="15102" xr:uid="{AE81619B-AE19-4B80-BE06-86D459E183C4}"/>
    <cellStyle name="Normal 5 2 5 3 3" xfId="12349" xr:uid="{6C96776E-8B9B-4322-9EEC-489DDEEEB04C}"/>
    <cellStyle name="Normal 5 2 5 4" xfId="8382" xr:uid="{AE4C19E3-6A41-4AD5-95CE-618EF5257115}"/>
    <cellStyle name="Normal 5 2 5 4 2" xfId="13740" xr:uid="{4C2D695E-8C7C-4EA1-8B77-87D950C01A05}"/>
    <cellStyle name="Normal 5 2 5 5" xfId="11018" xr:uid="{B4C85A5C-E847-40AE-82F7-F1F05B3CE599}"/>
    <cellStyle name="Normal 5 2 6" xfId="3882" xr:uid="{10CAD77E-AD4F-427E-8406-00EDFC57BAD3}"/>
    <cellStyle name="Normal 5 2 6 2" xfId="4508" xr:uid="{807D2ED1-D92E-407F-9797-4D2FE6172767}"/>
    <cellStyle name="Normal 5 2 6 2 2" xfId="7671" xr:uid="{F036B56F-58C2-4F7C-9F01-90782C3F4792}"/>
    <cellStyle name="Normal 5 2 6 2 2 2" xfId="10337" xr:uid="{11CE969D-FB88-4C90-81AF-7C338DBE5CA5}"/>
    <cellStyle name="Normal 5 2 6 2 2 2 2" xfId="15727" xr:uid="{2E8B5032-A95A-427B-BFAB-E09CB6A10160}"/>
    <cellStyle name="Normal 5 2 6 2 2 3" xfId="12974" xr:uid="{E944E834-B0DA-4CC2-9331-0FAE42B6D019}"/>
    <cellStyle name="Normal 5 2 6 2 3" xfId="9007" xr:uid="{B52FB185-47A8-4EF5-9A54-F42C851E6794}"/>
    <cellStyle name="Normal 5 2 6 2 3 2" xfId="14365" xr:uid="{0DCE41CE-8DC1-483C-ADD8-D563FDA623A9}"/>
    <cellStyle name="Normal 5 2 6 2 4" xfId="11643" xr:uid="{764AFCC2-76D3-4978-8558-A4318CDD50EC}"/>
    <cellStyle name="Normal 5 2 6 3" xfId="7049" xr:uid="{1DFB1153-CBEE-4851-9485-87067590C226}"/>
    <cellStyle name="Normal 5 2 6 3 2" xfId="9713" xr:uid="{5DC69A58-5EAD-49A5-A1F6-1B9ED8EC23C5}"/>
    <cellStyle name="Normal 5 2 6 3 2 2" xfId="15103" xr:uid="{43264201-795F-4424-B56A-7350AA2611D8}"/>
    <cellStyle name="Normal 5 2 6 3 3" xfId="12350" xr:uid="{64449A7E-8E4E-4E49-BB4D-FEEC70FCAE72}"/>
    <cellStyle name="Normal 5 2 6 4" xfId="8383" xr:uid="{DF43ED3C-E74D-4771-8D2E-64B3A073DCBE}"/>
    <cellStyle name="Normal 5 2 6 4 2" xfId="13741" xr:uid="{9B1FE104-3475-47CE-A86A-26B5F1B04B92}"/>
    <cellStyle name="Normal 5 2 6 5" xfId="11019" xr:uid="{23450AA7-1D25-476F-BB1F-CB108D5E76D9}"/>
    <cellStyle name="Normal 5 2 7" xfId="3875" xr:uid="{3E43EE7E-08AC-44C6-8DD7-0F9D773C7E94}"/>
    <cellStyle name="Normal 5 2 7 2" xfId="4501" xr:uid="{383FDA8D-7012-44D4-A86C-004F66FCEC82}"/>
    <cellStyle name="Normal 5 2 7 2 2" xfId="7664" xr:uid="{02EA30E1-C0B4-4BF7-B4AD-35E85FF5236A}"/>
    <cellStyle name="Normal 5 2 7 2 2 2" xfId="10330" xr:uid="{D7BE4B56-FE3C-43F5-9333-4C9640A1C05C}"/>
    <cellStyle name="Normal 5 2 7 2 2 2 2" xfId="15720" xr:uid="{77A3F695-3AF9-47E1-A77E-C6C3B05FBDD4}"/>
    <cellStyle name="Normal 5 2 7 2 2 3" xfId="12967" xr:uid="{8FCDBCDB-4257-4DC6-AA25-BE9E06196924}"/>
    <cellStyle name="Normal 5 2 7 2 3" xfId="9000" xr:uid="{17777208-62B9-45AD-8F51-14F27441C094}"/>
    <cellStyle name="Normal 5 2 7 2 3 2" xfId="14358" xr:uid="{7B3E1BBE-4E21-4BBB-82C3-304E9ED4BDF7}"/>
    <cellStyle name="Normal 5 2 7 2 4" xfId="11636" xr:uid="{07A1EB39-6597-4F0A-8E51-BFE48B5E0D7F}"/>
    <cellStyle name="Normal 5 2 7 3" xfId="7042" xr:uid="{76EA5168-D397-4017-B8B7-396EDDC88FE4}"/>
    <cellStyle name="Normal 5 2 7 3 2" xfId="9706" xr:uid="{6C3A5A17-07E4-45C6-B5FB-BA63DA84200F}"/>
    <cellStyle name="Normal 5 2 7 3 2 2" xfId="15096" xr:uid="{2E4E8998-06E7-40D1-90F1-F872FA5C4604}"/>
    <cellStyle name="Normal 5 2 7 3 3" xfId="12343" xr:uid="{E50B7E39-1F69-458F-BB22-D5297CC4343B}"/>
    <cellStyle name="Normal 5 2 7 4" xfId="8376" xr:uid="{8B6E30A8-2A46-4039-B3CE-34A17F981950}"/>
    <cellStyle name="Normal 5 2 7 4 2" xfId="13734" xr:uid="{32530F2B-A8EE-489A-A8D8-4E3A5665BC13}"/>
    <cellStyle name="Normal 5 2 7 5" xfId="11012" xr:uid="{F46F506A-2ECA-4F68-B792-D409B19069EF}"/>
    <cellStyle name="Normal 5 2 8" xfId="3525" xr:uid="{73625BC8-3E5A-4F83-8584-3D049113CE9D}"/>
    <cellStyle name="Normal 5 3" xfId="3883" xr:uid="{D0F9089A-0F75-438D-BAD1-C900F8924E6B}"/>
    <cellStyle name="Normal 5 3 10" xfId="11020" xr:uid="{F426005F-0B34-42A2-ACD2-28BF70565994}"/>
    <cellStyle name="Normal 5 3 2" xfId="3884" xr:uid="{F2A1ACBA-FBEF-4473-9278-F17F7E866ECB}"/>
    <cellStyle name="Normal 5 3 2 2" xfId="3885" xr:uid="{941D7FBD-B911-4174-BCA5-0B8AB0DF090F}"/>
    <cellStyle name="Normal 5 3 2 2 2" xfId="4511" xr:uid="{A1579975-1666-4FA7-8C3A-930C7BE332ED}"/>
    <cellStyle name="Normal 5 3 2 2 2 2" xfId="7674" xr:uid="{160BDF3B-00FC-4B6D-BAD5-77031DE86EA6}"/>
    <cellStyle name="Normal 5 3 2 2 2 2 2" xfId="10340" xr:uid="{549EAF49-115F-4649-81A1-D1250D0E2192}"/>
    <cellStyle name="Normal 5 3 2 2 2 2 2 2" xfId="15730" xr:uid="{4199D642-F31D-4609-A753-C99389C5FCA8}"/>
    <cellStyle name="Normal 5 3 2 2 2 2 3" xfId="12977" xr:uid="{343DD4D5-B1E1-4A0D-83BB-6588DB44779B}"/>
    <cellStyle name="Normal 5 3 2 2 2 3" xfId="9010" xr:uid="{7958DCD3-62E0-4BFF-ADAF-9EF14F2A849B}"/>
    <cellStyle name="Normal 5 3 2 2 2 3 2" xfId="14368" xr:uid="{D37E21BC-423D-463A-A77F-6AA081277CB2}"/>
    <cellStyle name="Normal 5 3 2 2 2 4" xfId="11646" xr:uid="{3F1B6B77-8EAE-44DB-ABA9-B48C7A7C159A}"/>
    <cellStyle name="Normal 5 3 2 2 3" xfId="7052" xr:uid="{77F0B038-54B8-418F-A09A-51AB2062C02E}"/>
    <cellStyle name="Normal 5 3 2 2 3 2" xfId="9716" xr:uid="{3726C12C-DE1D-462E-B07E-6C77042A9869}"/>
    <cellStyle name="Normal 5 3 2 2 3 2 2" xfId="15106" xr:uid="{5070D330-7A3D-49E1-A43B-733681CC9CA7}"/>
    <cellStyle name="Normal 5 3 2 2 3 3" xfId="12353" xr:uid="{6803F727-4510-4A51-B4C0-6D95A9E273C3}"/>
    <cellStyle name="Normal 5 3 2 2 4" xfId="8386" xr:uid="{197A6D47-E959-44BA-A018-87727B29D2B7}"/>
    <cellStyle name="Normal 5 3 2 2 4 2" xfId="13744" xr:uid="{F2535001-740B-43A0-94CB-EE6467DD34C4}"/>
    <cellStyle name="Normal 5 3 2 2 5" xfId="11022" xr:uid="{5A847BAC-081F-4C75-AA2B-A1B33F2502E1}"/>
    <cellStyle name="Normal 5 3 2 3" xfId="3886" xr:uid="{6873DB39-9BDD-46BD-8716-D752BF8EDF1B}"/>
    <cellStyle name="Normal 5 3 2 3 2" xfId="4512" xr:uid="{E8D778BE-ABCE-4735-8E40-FF482A659156}"/>
    <cellStyle name="Normal 5 3 2 3 2 2" xfId="7675" xr:uid="{C25B81DD-16CA-45C4-8FBD-27405BF38C56}"/>
    <cellStyle name="Normal 5 3 2 3 2 2 2" xfId="10341" xr:uid="{D3479ED8-1D34-45E3-94DA-243A1B39E06F}"/>
    <cellStyle name="Normal 5 3 2 3 2 2 2 2" xfId="15731" xr:uid="{1B96DABE-0757-4B2B-B238-8E71E387E5DA}"/>
    <cellStyle name="Normal 5 3 2 3 2 2 3" xfId="12978" xr:uid="{862EF322-CDBE-43DC-B5E4-665AA2633193}"/>
    <cellStyle name="Normal 5 3 2 3 2 3" xfId="9011" xr:uid="{40B3EA5E-B55C-4047-9AF3-D572C9828FF8}"/>
    <cellStyle name="Normal 5 3 2 3 2 3 2" xfId="14369" xr:uid="{3DE985AD-A6DA-420E-8489-242A6B723FAD}"/>
    <cellStyle name="Normal 5 3 2 3 2 4" xfId="11647" xr:uid="{80688077-E483-491E-A002-1FC135756ED3}"/>
    <cellStyle name="Normal 5 3 2 3 3" xfId="7053" xr:uid="{51B0396F-7128-4FDC-8216-C2A55809A6F4}"/>
    <cellStyle name="Normal 5 3 2 3 3 2" xfId="9717" xr:uid="{0874EF82-73AF-40F3-9309-F9BB94FD8B25}"/>
    <cellStyle name="Normal 5 3 2 3 3 2 2" xfId="15107" xr:uid="{4E7F2F2D-43B0-4ED0-A7DE-82762CB75AF0}"/>
    <cellStyle name="Normal 5 3 2 3 3 3" xfId="12354" xr:uid="{9E4FD216-A9D8-4572-9587-86461FB0823A}"/>
    <cellStyle name="Normal 5 3 2 3 4" xfId="8387" xr:uid="{54BEC538-BD0C-442B-90FA-D0E9CD079669}"/>
    <cellStyle name="Normal 5 3 2 3 4 2" xfId="13745" xr:uid="{4F53B7A9-B8E7-4AB2-A21D-3F188E02D4F4}"/>
    <cellStyle name="Normal 5 3 2 3 5" xfId="11023" xr:uid="{81A4A4C9-196F-46D6-B0DA-7FD294EE2665}"/>
    <cellStyle name="Normal 5 3 2 4" xfId="4510" xr:uid="{D98C9563-FCA0-4F3F-88C3-EE063B64193D}"/>
    <cellStyle name="Normal 5 3 2 4 2" xfId="7673" xr:uid="{21AD72F5-189A-49BD-BAAB-58C92FD90144}"/>
    <cellStyle name="Normal 5 3 2 4 2 2" xfId="10339" xr:uid="{B6FD8B01-D5B2-409A-98CC-2C12AC87C7B1}"/>
    <cellStyle name="Normal 5 3 2 4 2 2 2" xfId="15729" xr:uid="{12A7EF87-8B3E-451D-B065-9D7803A737AC}"/>
    <cellStyle name="Normal 5 3 2 4 2 3" xfId="12976" xr:uid="{5D4CEAED-C926-4E75-9EE9-632125FA8B7D}"/>
    <cellStyle name="Normal 5 3 2 4 3" xfId="9009" xr:uid="{0008A634-5629-48AD-8FDB-5A961F240A60}"/>
    <cellStyle name="Normal 5 3 2 4 3 2" xfId="14367" xr:uid="{3379E38A-EEFD-479F-828D-643F9E784C95}"/>
    <cellStyle name="Normal 5 3 2 4 4" xfId="11645" xr:uid="{BC99D034-3DBB-4357-BA97-4CBBE186325E}"/>
    <cellStyle name="Normal 5 3 2 5" xfId="7051" xr:uid="{F09AD177-C095-4711-B42F-D751C2CFBEFA}"/>
    <cellStyle name="Normal 5 3 2 5 2" xfId="9715" xr:uid="{5B53B68C-D8E2-425E-8BAB-4A018607E38D}"/>
    <cellStyle name="Normal 5 3 2 5 2 2" xfId="15105" xr:uid="{221D8516-1AEC-4458-A0D2-5120686CADFA}"/>
    <cellStyle name="Normal 5 3 2 5 3" xfId="12352" xr:uid="{B8E24737-638E-471A-8F6B-7113B1AA26B9}"/>
    <cellStyle name="Normal 5 3 2 6" xfId="8385" xr:uid="{A82E21D4-D383-46AB-AD5C-89CCB76A5E84}"/>
    <cellStyle name="Normal 5 3 2 6 2" xfId="13743" xr:uid="{27123513-5D32-41AD-990A-09C3B01AF8BE}"/>
    <cellStyle name="Normal 5 3 2 7" xfId="11021" xr:uid="{2E3B737E-833D-4245-8528-1A8345A99F3A}"/>
    <cellStyle name="Normal 5 3 3" xfId="3887" xr:uid="{9E5AA105-653F-49AA-90F4-A28619FE4F77}"/>
    <cellStyle name="Normal 5 3 3 2" xfId="4513" xr:uid="{7B53356D-5DD4-4A56-B8DB-2D9476D6E1F2}"/>
    <cellStyle name="Normal 5 3 3 2 2" xfId="7676" xr:uid="{11E3AFAB-C07F-4024-ABE3-ABB9E5A51B3E}"/>
    <cellStyle name="Normal 5 3 3 2 2 2" xfId="10342" xr:uid="{39417F12-57AF-4F19-929C-5F490759A507}"/>
    <cellStyle name="Normal 5 3 3 2 2 2 2" xfId="15732" xr:uid="{39122B82-E233-4562-9F35-C80B85CA8CDF}"/>
    <cellStyle name="Normal 5 3 3 2 2 3" xfId="12979" xr:uid="{AB1D258E-EAD2-4CDF-A48E-1708857213F0}"/>
    <cellStyle name="Normal 5 3 3 2 3" xfId="9012" xr:uid="{3D16EF70-0362-49BC-99BF-EE201DB7E7CA}"/>
    <cellStyle name="Normal 5 3 3 2 3 2" xfId="14370" xr:uid="{DEBE61CF-44A9-44E5-8A63-DF1C31E2E7E3}"/>
    <cellStyle name="Normal 5 3 3 2 4" xfId="11648" xr:uid="{575EF072-66DB-40E3-A0E4-E6799F2559D1}"/>
    <cellStyle name="Normal 5 3 3 3" xfId="7054" xr:uid="{DE5E534A-291A-412A-94F5-016123D48888}"/>
    <cellStyle name="Normal 5 3 3 3 2" xfId="9718" xr:uid="{8F1F7312-3728-4327-BF6D-7EBD1885AD31}"/>
    <cellStyle name="Normal 5 3 3 3 2 2" xfId="15108" xr:uid="{02B9904A-9A9F-42DA-AC2E-83FE616AA605}"/>
    <cellStyle name="Normal 5 3 3 3 3" xfId="12355" xr:uid="{7EA1EC0A-0898-47C9-ADA8-93A0B5889C08}"/>
    <cellStyle name="Normal 5 3 3 4" xfId="8388" xr:uid="{BC799D5D-4CC1-4CDE-8DC7-8A5249A99FD7}"/>
    <cellStyle name="Normal 5 3 3 4 2" xfId="13746" xr:uid="{8F1EEF94-1500-420A-8CDE-FFEA0C0298C0}"/>
    <cellStyle name="Normal 5 3 3 5" xfId="11024" xr:uid="{01942B3B-5B90-45DF-9776-59981704DA68}"/>
    <cellStyle name="Normal 5 3 4" xfId="3888" xr:uid="{022B8AA1-1103-45DD-A59C-7058F1021ABA}"/>
    <cellStyle name="Normal 5 3 4 2" xfId="4514" xr:uid="{3A44B010-9FD0-4DA3-B62C-3A3D4340CD3E}"/>
    <cellStyle name="Normal 5 3 4 2 2" xfId="7677" xr:uid="{D9C17DAD-3C3A-44DA-AC2E-87F55298AB12}"/>
    <cellStyle name="Normal 5 3 4 2 2 2" xfId="10343" xr:uid="{439306BA-F38B-4BFD-B810-1C806A970FAF}"/>
    <cellStyle name="Normal 5 3 4 2 2 2 2" xfId="15733" xr:uid="{CBF1B622-8B16-4F07-A917-A3127DB001DA}"/>
    <cellStyle name="Normal 5 3 4 2 2 3" xfId="12980" xr:uid="{F4C34DE3-4C71-44EA-9081-F1738B34102B}"/>
    <cellStyle name="Normal 5 3 4 2 3" xfId="9013" xr:uid="{AD9527A6-BE6B-464C-9066-73C2FD13A110}"/>
    <cellStyle name="Normal 5 3 4 2 3 2" xfId="14371" xr:uid="{596CD9FB-A078-4FCA-8D86-8EEEDBC35BC1}"/>
    <cellStyle name="Normal 5 3 4 2 4" xfId="11649" xr:uid="{DFC79FEF-ADF8-4BD8-92BC-DF1DA11C42FB}"/>
    <cellStyle name="Normal 5 3 4 3" xfId="7055" xr:uid="{B216A0C1-197B-40E5-9927-BDB4B68DA8B4}"/>
    <cellStyle name="Normal 5 3 4 3 2" xfId="9719" xr:uid="{C0B1B198-9721-490C-8D11-93A4E5910D9C}"/>
    <cellStyle name="Normal 5 3 4 3 2 2" xfId="15109" xr:uid="{FD60E784-84C7-44AE-84D7-E6AAF6972AD2}"/>
    <cellStyle name="Normal 5 3 4 3 3" xfId="12356" xr:uid="{CA985C73-1270-4C8A-BFB3-D17673D1DEB5}"/>
    <cellStyle name="Normal 5 3 4 4" xfId="8389" xr:uid="{0548B303-870C-481A-B5A9-A7D6B5C3CB05}"/>
    <cellStyle name="Normal 5 3 4 4 2" xfId="13747" xr:uid="{55362194-E46F-4ECC-8CA7-F9366D334724}"/>
    <cellStyle name="Normal 5 3 4 5" xfId="11025" xr:uid="{F18ED343-CFE8-4C21-A268-A8E640E3BB7D}"/>
    <cellStyle name="Normal 5 3 5" xfId="3889" xr:uid="{D45B16CC-49F6-4A82-B879-03CFC6E6783A}"/>
    <cellStyle name="Normal 5 3 5 2" xfId="4515" xr:uid="{4B9C3407-1C1D-4594-B1AA-CFF7B3FEEF6C}"/>
    <cellStyle name="Normal 5 3 5 2 2" xfId="7678" xr:uid="{D030EF57-7373-42F5-9302-47865FEC2FA8}"/>
    <cellStyle name="Normal 5 3 5 2 2 2" xfId="10344" xr:uid="{C725E12E-5BFA-4E84-A14B-B3B16452BB56}"/>
    <cellStyle name="Normal 5 3 5 2 2 2 2" xfId="15734" xr:uid="{E2EBA1B3-B4EB-491C-98E6-6F33D0850C8D}"/>
    <cellStyle name="Normal 5 3 5 2 2 3" xfId="12981" xr:uid="{97F4ED51-7085-4FEE-AA96-AA3CA6BD28D2}"/>
    <cellStyle name="Normal 5 3 5 2 3" xfId="9014" xr:uid="{3BE12FED-0A4A-4E28-A9DB-01E58C9737DF}"/>
    <cellStyle name="Normal 5 3 5 2 3 2" xfId="14372" xr:uid="{03932731-1C05-4763-90A9-986D09CDA530}"/>
    <cellStyle name="Normal 5 3 5 2 4" xfId="11650" xr:uid="{D4958548-EC2F-4EF9-80F5-2A28FF3744B7}"/>
    <cellStyle name="Normal 5 3 5 3" xfId="7056" xr:uid="{9F26D620-1C0C-4EF6-958D-B27FD407C305}"/>
    <cellStyle name="Normal 5 3 5 3 2" xfId="9720" xr:uid="{B286C2E8-59E1-413F-A598-FDB22910E97F}"/>
    <cellStyle name="Normal 5 3 5 3 2 2" xfId="15110" xr:uid="{3BAB19BF-810F-4A7A-8B5B-90272DE8B067}"/>
    <cellStyle name="Normal 5 3 5 3 3" xfId="12357" xr:uid="{B2879A44-920E-470E-9FBC-DA74D8361C9D}"/>
    <cellStyle name="Normal 5 3 5 4" xfId="8390" xr:uid="{16B33913-BD88-4FCB-A027-BD6055F3922F}"/>
    <cellStyle name="Normal 5 3 5 4 2" xfId="13748" xr:uid="{3D07071D-42CD-49F3-9FEE-0C856B0CDC10}"/>
    <cellStyle name="Normal 5 3 5 5" xfId="11026" xr:uid="{9214E66C-8629-4D1D-BBF8-0E2E23470B0A}"/>
    <cellStyle name="Normal 5 3 6" xfId="3890" xr:uid="{625F624C-6793-41B6-A888-DF754EF73E61}"/>
    <cellStyle name="Normal 5 3 6 2" xfId="4516" xr:uid="{7DB61145-6675-49C7-9442-24E2A1FF6C84}"/>
    <cellStyle name="Normal 5 3 6 2 2" xfId="7679" xr:uid="{290EF33F-E273-4084-A2EA-991F0E979341}"/>
    <cellStyle name="Normal 5 3 6 2 2 2" xfId="10345" xr:uid="{A11251BE-36CB-4110-BD84-999051E73D08}"/>
    <cellStyle name="Normal 5 3 6 2 2 2 2" xfId="15735" xr:uid="{EEF52611-9FD0-4B8A-BC8F-558A8B552B7A}"/>
    <cellStyle name="Normal 5 3 6 2 2 3" xfId="12982" xr:uid="{265602C6-4A57-4517-BFB8-A46C4FDA8C72}"/>
    <cellStyle name="Normal 5 3 6 2 3" xfId="9015" xr:uid="{0B54EA94-8A96-482E-BE91-AA4F2C356985}"/>
    <cellStyle name="Normal 5 3 6 2 3 2" xfId="14373" xr:uid="{E7802E70-21DB-4567-BAF8-1896E8A828F0}"/>
    <cellStyle name="Normal 5 3 6 2 4" xfId="11651" xr:uid="{5867C2CC-369F-4100-989A-4ACDA282EB62}"/>
    <cellStyle name="Normal 5 3 6 3" xfId="7057" xr:uid="{540D5B37-76C1-41A3-BC58-58690BB03431}"/>
    <cellStyle name="Normal 5 3 6 3 2" xfId="9721" xr:uid="{9E5ADF54-C4DA-4B99-AF2D-8D7240D34D36}"/>
    <cellStyle name="Normal 5 3 6 3 2 2" xfId="15111" xr:uid="{0B125D1A-ADC1-445C-86A0-2E3781C46177}"/>
    <cellStyle name="Normal 5 3 6 3 3" xfId="12358" xr:uid="{374080CF-D7A7-4C14-93FB-4D988E5B61F0}"/>
    <cellStyle name="Normal 5 3 6 4" xfId="8391" xr:uid="{2DB6CB54-AA37-49C9-A104-27D4BB0996EE}"/>
    <cellStyle name="Normal 5 3 6 4 2" xfId="13749" xr:uid="{62B74110-399D-43FC-833D-5D40E65AFFDC}"/>
    <cellStyle name="Normal 5 3 6 5" xfId="11027" xr:uid="{E0E4471E-33EB-4CA3-A510-47C95F9034FF}"/>
    <cellStyle name="Normal 5 3 7" xfId="4509" xr:uid="{74B2E4E4-B2C1-49A5-A8E6-704FA9731F2D}"/>
    <cellStyle name="Normal 5 3 7 2" xfId="7672" xr:uid="{B6C49B13-CA60-4C4A-BFF6-C11BBC24CFBD}"/>
    <cellStyle name="Normal 5 3 7 2 2" xfId="10338" xr:uid="{72350C0E-67DC-4C20-83F5-1EE067CEDBDB}"/>
    <cellStyle name="Normal 5 3 7 2 2 2" xfId="15728" xr:uid="{418A7C6B-4FF9-47C4-A7CB-1248F38B0E2B}"/>
    <cellStyle name="Normal 5 3 7 2 3" xfId="12975" xr:uid="{BBE182ED-8054-4930-B78D-FE96D52844E8}"/>
    <cellStyle name="Normal 5 3 7 3" xfId="9008" xr:uid="{C799A711-7D77-4129-8BD8-CDB7F9EA8E12}"/>
    <cellStyle name="Normal 5 3 7 3 2" xfId="14366" xr:uid="{2933D7AA-0198-4C30-ABF4-18E25BEDEA6D}"/>
    <cellStyle name="Normal 5 3 7 4" xfId="11644" xr:uid="{C7CA6F2F-94FF-4BDE-893D-8A8D4E80F372}"/>
    <cellStyle name="Normal 5 3 8" xfId="7050" xr:uid="{DA4B7696-220C-47BF-BF02-76008567CAFA}"/>
    <cellStyle name="Normal 5 3 8 2" xfId="9714" xr:uid="{484C2BA4-7FA9-498D-B08A-F56D8F242E4C}"/>
    <cellStyle name="Normal 5 3 8 2 2" xfId="15104" xr:uid="{78C228E0-CB36-454F-95BA-19724B2D588A}"/>
    <cellStyle name="Normal 5 3 8 3" xfId="12351" xr:uid="{74BA8780-052E-46E2-A0DB-FF269C1706B3}"/>
    <cellStyle name="Normal 5 3 9" xfId="8384" xr:uid="{B958118E-2F5E-4BC4-8245-A78D05A65CE7}"/>
    <cellStyle name="Normal 5 3 9 2" xfId="13742" xr:uid="{29A3F145-D4AE-4E76-A799-56E8EACEB7C8}"/>
    <cellStyle name="Normal 5 4" xfId="3891" xr:uid="{73A8A15B-2ABB-40FD-9635-266F89AE1A58}"/>
    <cellStyle name="Normal 5 4 2" xfId="3892" xr:uid="{04B2C332-64CF-459C-8F2D-9558820A9506}"/>
    <cellStyle name="Normal 5 4 2 2" xfId="3893" xr:uid="{D1919086-84F2-4C64-B552-FB8C4FB4AA11}"/>
    <cellStyle name="Normal 5 4 2 2 2" xfId="4519" xr:uid="{2B2F92EB-3700-4601-8947-6F026C76B7E8}"/>
    <cellStyle name="Normal 5 4 2 2 2 2" xfId="7682" xr:uid="{7CB57602-F75F-426C-B9F9-E3344A552CC7}"/>
    <cellStyle name="Normal 5 4 2 2 2 2 2" xfId="10348" xr:uid="{387C1401-8624-48A7-9A19-DBC2C027B1B1}"/>
    <cellStyle name="Normal 5 4 2 2 2 2 2 2" xfId="15738" xr:uid="{10339A72-B2D1-4264-9FA8-B897A8389ACB}"/>
    <cellStyle name="Normal 5 4 2 2 2 2 3" xfId="12985" xr:uid="{0DF3DE70-0E2E-4BC4-84AB-B097C4CC30DF}"/>
    <cellStyle name="Normal 5 4 2 2 2 3" xfId="9018" xr:uid="{705BD900-39DA-4CFD-8A6A-7D6BF649FCFD}"/>
    <cellStyle name="Normal 5 4 2 2 2 3 2" xfId="14376" xr:uid="{CAFFAA8E-7A8D-49D3-A7E6-00DC8EEC3668}"/>
    <cellStyle name="Normal 5 4 2 2 2 4" xfId="11654" xr:uid="{74B03BAE-467B-4C01-9CAD-87F9CCF7F286}"/>
    <cellStyle name="Normal 5 4 2 2 3" xfId="7060" xr:uid="{215EBA85-6A5A-4726-BDF4-48C75114AC70}"/>
    <cellStyle name="Normal 5 4 2 2 3 2" xfId="9724" xr:uid="{D04E3517-75B9-4B38-8638-C0348A219304}"/>
    <cellStyle name="Normal 5 4 2 2 3 2 2" xfId="15114" xr:uid="{B48FDE92-0E9C-48E9-860A-4C410E0F4C02}"/>
    <cellStyle name="Normal 5 4 2 2 3 3" xfId="12361" xr:uid="{D6B6814E-EFEC-4D04-9DC6-959EFDF8777F}"/>
    <cellStyle name="Normal 5 4 2 2 4" xfId="8394" xr:uid="{9B4F74AD-1735-40EC-813B-90202E0773E3}"/>
    <cellStyle name="Normal 5 4 2 2 4 2" xfId="13752" xr:uid="{F36C5751-9CC7-40E8-868E-0CEA5835FEB4}"/>
    <cellStyle name="Normal 5 4 2 2 5" xfId="11030" xr:uid="{85F03435-1015-419A-A1AA-DBFA2D1A68DE}"/>
    <cellStyle name="Normal 5 4 2 3" xfId="3894" xr:uid="{72A340B9-0783-48FC-8290-165EAC822115}"/>
    <cellStyle name="Normal 5 4 2 3 2" xfId="4520" xr:uid="{64C34CA5-0D58-4078-8440-CE4A421539E8}"/>
    <cellStyle name="Normal 5 4 2 3 2 2" xfId="7683" xr:uid="{661D9B74-46AB-48B3-962C-3B6DA55DC4AD}"/>
    <cellStyle name="Normal 5 4 2 3 2 2 2" xfId="10349" xr:uid="{E991AB14-E238-4474-83CB-7F87146D0174}"/>
    <cellStyle name="Normal 5 4 2 3 2 2 2 2" xfId="15739" xr:uid="{C1DE4436-C79B-4C2C-B1B6-71A92AADD3EF}"/>
    <cellStyle name="Normal 5 4 2 3 2 2 3" xfId="12986" xr:uid="{67757D08-57A7-48D7-8E74-0835193BA6AC}"/>
    <cellStyle name="Normal 5 4 2 3 2 3" xfId="9019" xr:uid="{B3D01B13-02FE-4BDE-8E0C-3E4B9FDCF8CE}"/>
    <cellStyle name="Normal 5 4 2 3 2 3 2" xfId="14377" xr:uid="{5E731BB4-1B9F-4C89-AA1C-297B92B21EC4}"/>
    <cellStyle name="Normal 5 4 2 3 2 4" xfId="11655" xr:uid="{2DB2CFBB-A39D-4A01-9E95-0C72E821AF3C}"/>
    <cellStyle name="Normal 5 4 2 3 3" xfId="7061" xr:uid="{8CE945A4-9CC1-4603-A892-1D2894E679B7}"/>
    <cellStyle name="Normal 5 4 2 3 3 2" xfId="9725" xr:uid="{07E2BADA-F215-4479-BE83-F4A774ED5846}"/>
    <cellStyle name="Normal 5 4 2 3 3 2 2" xfId="15115" xr:uid="{DFB453EB-9AD2-4E29-AC1F-063EA666E7EC}"/>
    <cellStyle name="Normal 5 4 2 3 3 3" xfId="12362" xr:uid="{FA6BE23D-EFDD-4C06-A8E2-5A804D7ED0EB}"/>
    <cellStyle name="Normal 5 4 2 3 4" xfId="8395" xr:uid="{7F109F39-C9A5-4B7F-8A88-E93BC75876F0}"/>
    <cellStyle name="Normal 5 4 2 3 4 2" xfId="13753" xr:uid="{F1F77022-8833-4D4E-901F-80E3D9A25D2F}"/>
    <cellStyle name="Normal 5 4 2 3 5" xfId="11031" xr:uid="{8309316E-F349-4E69-BC37-7EBD6C484ED3}"/>
    <cellStyle name="Normal 5 4 2 4" xfId="4518" xr:uid="{D26F4C1C-6E81-44C7-ABE3-6208EBBD4B82}"/>
    <cellStyle name="Normal 5 4 2 4 2" xfId="7681" xr:uid="{A51346AD-88E6-4612-B46A-77A0C3501BE2}"/>
    <cellStyle name="Normal 5 4 2 4 2 2" xfId="10347" xr:uid="{05931E51-51E5-4CD2-8212-87ECBECC2C13}"/>
    <cellStyle name="Normal 5 4 2 4 2 2 2" xfId="15737" xr:uid="{639344DC-3191-47E9-95D7-2994CFEDC0D0}"/>
    <cellStyle name="Normal 5 4 2 4 2 3" xfId="12984" xr:uid="{73A55CBE-5817-4B4D-96E2-5107CBC6585B}"/>
    <cellStyle name="Normal 5 4 2 4 3" xfId="9017" xr:uid="{6F56E2BE-DA1E-45AB-BFEA-FD0DE942B11C}"/>
    <cellStyle name="Normal 5 4 2 4 3 2" xfId="14375" xr:uid="{C0D1C3B0-76CE-4E50-828D-61B8242E37BF}"/>
    <cellStyle name="Normal 5 4 2 4 4" xfId="11653" xr:uid="{E45568BD-7015-4D20-8921-5B45A63F8597}"/>
    <cellStyle name="Normal 5 4 2 5" xfId="7059" xr:uid="{969F576E-BA7C-496D-A819-7E442B38893E}"/>
    <cellStyle name="Normal 5 4 2 5 2" xfId="9723" xr:uid="{35B908AC-E1F4-4EDD-95A8-67A65D81F804}"/>
    <cellStyle name="Normal 5 4 2 5 2 2" xfId="15113" xr:uid="{12A0A751-CE61-45D2-8513-2FD499E7C1F6}"/>
    <cellStyle name="Normal 5 4 2 5 3" xfId="12360" xr:uid="{007F7871-0C2F-4D35-8BB8-61C10DF2A0B4}"/>
    <cellStyle name="Normal 5 4 2 6" xfId="8393" xr:uid="{649FC16A-8506-4695-B777-8A4FED4DDCF2}"/>
    <cellStyle name="Normal 5 4 2 6 2" xfId="13751" xr:uid="{8C873CF2-E87B-4719-BB9D-15713D0665AE}"/>
    <cellStyle name="Normal 5 4 2 7" xfId="11029" xr:uid="{46AC65C5-D613-40C4-AC3C-EEFA381C0C6D}"/>
    <cellStyle name="Normal 5 4 3" xfId="3895" xr:uid="{FF44BA55-D2D9-429A-A182-295BEB0C27DF}"/>
    <cellStyle name="Normal 5 4 3 2" xfId="4521" xr:uid="{660FD2EF-7879-4CDB-AF63-7F00A24D1E94}"/>
    <cellStyle name="Normal 5 4 3 2 2" xfId="7684" xr:uid="{A98A901F-9005-4C39-A564-A3224F302D9C}"/>
    <cellStyle name="Normal 5 4 3 2 2 2" xfId="10350" xr:uid="{FE52DA1C-D1A8-4F5B-9687-D075953E4131}"/>
    <cellStyle name="Normal 5 4 3 2 2 2 2" xfId="15740" xr:uid="{9E1AB252-40F8-42FE-B256-0E2C44CA5F0F}"/>
    <cellStyle name="Normal 5 4 3 2 2 3" xfId="12987" xr:uid="{68E6B700-2911-48E4-A026-AD950282027B}"/>
    <cellStyle name="Normal 5 4 3 2 3" xfId="9020" xr:uid="{5DD5990B-14F3-4F1B-B044-1A4DB160EE97}"/>
    <cellStyle name="Normal 5 4 3 2 3 2" xfId="14378" xr:uid="{9FBB4181-630B-4B59-9D14-403B6A2BBAA2}"/>
    <cellStyle name="Normal 5 4 3 2 4" xfId="11656" xr:uid="{1400545E-B6AA-4A90-8F76-8C6967962507}"/>
    <cellStyle name="Normal 5 4 3 3" xfId="7062" xr:uid="{6B1F7306-082C-4DCD-B537-88A04D312B5F}"/>
    <cellStyle name="Normal 5 4 3 3 2" xfId="9726" xr:uid="{BF39A0DF-185E-4CD9-B6CA-7649147B5860}"/>
    <cellStyle name="Normal 5 4 3 3 2 2" xfId="15116" xr:uid="{EBEE67F8-93FD-4FA8-8A10-B83F7969820D}"/>
    <cellStyle name="Normal 5 4 3 3 3" xfId="12363" xr:uid="{7570A5C8-C0C1-421E-AA20-61B6E7E015BA}"/>
    <cellStyle name="Normal 5 4 3 4" xfId="8396" xr:uid="{9F79705A-8833-4493-AF0C-8C5558557BA5}"/>
    <cellStyle name="Normal 5 4 3 4 2" xfId="13754" xr:uid="{B683382D-E15D-4C78-86B9-31C73F77077C}"/>
    <cellStyle name="Normal 5 4 3 5" xfId="11032" xr:uid="{3A523C4E-98EB-4243-8D55-1B2068461490}"/>
    <cellStyle name="Normal 5 4 4" xfId="3896" xr:uid="{09536AF7-F51F-4C1B-BBDD-C77C138616E7}"/>
    <cellStyle name="Normal 5 4 4 2" xfId="4522" xr:uid="{6CA5DCE7-8336-45D2-9EE6-3B14A2993768}"/>
    <cellStyle name="Normal 5 4 4 2 2" xfId="7685" xr:uid="{209188ED-78C0-4890-A8F6-758E1C408050}"/>
    <cellStyle name="Normal 5 4 4 2 2 2" xfId="10351" xr:uid="{DEA69E28-C628-4D5A-A4B1-9FD7EE8AE671}"/>
    <cellStyle name="Normal 5 4 4 2 2 2 2" xfId="15741" xr:uid="{A85D6934-B7EC-4525-B092-F7118AEC78C0}"/>
    <cellStyle name="Normal 5 4 4 2 2 3" xfId="12988" xr:uid="{93A712D9-FBA7-4C12-88EC-61640331785B}"/>
    <cellStyle name="Normal 5 4 4 2 3" xfId="9021" xr:uid="{052CAE5E-9E71-422A-A088-854E2670059B}"/>
    <cellStyle name="Normal 5 4 4 2 3 2" xfId="14379" xr:uid="{55AF6EF4-1FC1-4267-9BA1-5BE784C69F10}"/>
    <cellStyle name="Normal 5 4 4 2 4" xfId="11657" xr:uid="{E8FBEC07-7C05-4DA9-A684-F01786370860}"/>
    <cellStyle name="Normal 5 4 4 3" xfId="7063" xr:uid="{BA158F87-7203-4BE5-B567-F84DACDD2AF1}"/>
    <cellStyle name="Normal 5 4 4 3 2" xfId="9727" xr:uid="{540E5681-138A-4702-BF58-0D79A91033EF}"/>
    <cellStyle name="Normal 5 4 4 3 2 2" xfId="15117" xr:uid="{E22FF18A-8D3D-49AE-99A8-5E924F87F6C6}"/>
    <cellStyle name="Normal 5 4 4 3 3" xfId="12364" xr:uid="{1CD5960E-37DE-4A25-B2B4-2974BFE53E11}"/>
    <cellStyle name="Normal 5 4 4 4" xfId="8397" xr:uid="{68D69FFE-1ADB-4E10-BCA9-71F6DC5A4D35}"/>
    <cellStyle name="Normal 5 4 4 4 2" xfId="13755" xr:uid="{97327168-E322-4CF8-AC20-8FBE3DCFB7ED}"/>
    <cellStyle name="Normal 5 4 4 5" xfId="11033" xr:uid="{0A075627-F526-485B-8089-BE2DE821E346}"/>
    <cellStyle name="Normal 5 4 5" xfId="3897" xr:uid="{48399436-85CD-4A94-BF4B-14A2B6AF5E09}"/>
    <cellStyle name="Normal 5 4 5 2" xfId="4523" xr:uid="{DA3CE601-994D-4E95-8FA3-63C11FF4A92D}"/>
    <cellStyle name="Normal 5 4 5 2 2" xfId="7686" xr:uid="{581BE49D-C0CD-4E74-AAB3-01BB98DB3F68}"/>
    <cellStyle name="Normal 5 4 5 2 2 2" xfId="10352" xr:uid="{B6ECCFD5-809A-4EF4-ABA8-608E794CAD10}"/>
    <cellStyle name="Normal 5 4 5 2 2 2 2" xfId="15742" xr:uid="{2E4130A7-84C3-4E14-A492-64145A244BED}"/>
    <cellStyle name="Normal 5 4 5 2 2 3" xfId="12989" xr:uid="{BF7B35E2-6464-444D-B78A-48796A459FDC}"/>
    <cellStyle name="Normal 5 4 5 2 3" xfId="9022" xr:uid="{2B96B886-97F3-47DD-A1EB-20D1A4145E23}"/>
    <cellStyle name="Normal 5 4 5 2 3 2" xfId="14380" xr:uid="{224C4C4F-6D63-4ED4-811F-861A093E267D}"/>
    <cellStyle name="Normal 5 4 5 2 4" xfId="11658" xr:uid="{0F252DF5-1065-4674-A9A3-61DFB5072788}"/>
    <cellStyle name="Normal 5 4 5 3" xfId="7064" xr:uid="{326D0659-C960-4130-817A-62DFBAF91692}"/>
    <cellStyle name="Normal 5 4 5 3 2" xfId="9728" xr:uid="{67573301-1B94-4396-BBBA-C468EC33AC59}"/>
    <cellStyle name="Normal 5 4 5 3 2 2" xfId="15118" xr:uid="{D6BFF93F-2417-49D7-85DA-5487482DD5D4}"/>
    <cellStyle name="Normal 5 4 5 3 3" xfId="12365" xr:uid="{2C709E13-DAE7-43FB-BF59-3C377F61E578}"/>
    <cellStyle name="Normal 5 4 5 4" xfId="8398" xr:uid="{DFAB25C8-D692-452C-9270-2F2C45DF7C73}"/>
    <cellStyle name="Normal 5 4 5 4 2" xfId="13756" xr:uid="{2D6B7F3B-C759-45A6-985D-5775131B3D4B}"/>
    <cellStyle name="Normal 5 4 5 5" xfId="11034" xr:uid="{36CFBCF1-4507-4001-AC0E-F4E16E8B9D4E}"/>
    <cellStyle name="Normal 5 4 6" xfId="4517" xr:uid="{0B907D9B-B9A6-4B3C-B79A-6F7AA69D8920}"/>
    <cellStyle name="Normal 5 4 6 2" xfId="7680" xr:uid="{4D99C9A2-2B02-4DFF-912B-7C785DED35C5}"/>
    <cellStyle name="Normal 5 4 6 2 2" xfId="10346" xr:uid="{CC954DCE-6E01-447C-803A-59171E3432BA}"/>
    <cellStyle name="Normal 5 4 6 2 2 2" xfId="15736" xr:uid="{CC03FE38-7B79-442F-8F29-11B33D07C731}"/>
    <cellStyle name="Normal 5 4 6 2 3" xfId="12983" xr:uid="{70E974E5-0E9E-4830-A04D-6221A8A5F092}"/>
    <cellStyle name="Normal 5 4 6 3" xfId="9016" xr:uid="{A726FEB7-C10E-4018-A9E7-1325A5A72FAF}"/>
    <cellStyle name="Normal 5 4 6 3 2" xfId="14374" xr:uid="{8FD8055D-635F-49DB-918E-2AE30985816C}"/>
    <cellStyle name="Normal 5 4 6 4" xfId="11652" xr:uid="{1C6A88E1-0695-4790-A11C-07FDCD797393}"/>
    <cellStyle name="Normal 5 4 7" xfId="7058" xr:uid="{8E08F90E-623D-4CBD-AEE4-16EF9B31659A}"/>
    <cellStyle name="Normal 5 4 7 2" xfId="9722" xr:uid="{0BC680C6-047A-4CB3-84C2-8C8244B14366}"/>
    <cellStyle name="Normal 5 4 7 2 2" xfId="15112" xr:uid="{F11FC61B-268B-49C2-8C28-0BC666141BD5}"/>
    <cellStyle name="Normal 5 4 7 3" xfId="12359" xr:uid="{C0FEBDA7-A2D3-4643-8B25-36DD34410282}"/>
    <cellStyle name="Normal 5 4 8" xfId="8392" xr:uid="{E247CEA9-1683-4C44-9522-F499F95E540E}"/>
    <cellStyle name="Normal 5 4 8 2" xfId="13750" xr:uid="{84D63C46-732C-43CC-9386-DE922208EF4D}"/>
    <cellStyle name="Normal 5 4 9" xfId="11028" xr:uid="{FB83800D-E7B0-45BF-89CB-A43BDA14C925}"/>
    <cellStyle name="Normal 5 5" xfId="3898" xr:uid="{85A2258F-8244-4C1F-9E7E-62FD18023428}"/>
    <cellStyle name="Normal 5 5 2" xfId="3899" xr:uid="{5AEB302C-5FE9-491B-8E18-219BB403F48E}"/>
    <cellStyle name="Normal 5 5 2 2" xfId="3900" xr:uid="{C24A6BFC-E6E1-4D18-9C19-29D94C31587B}"/>
    <cellStyle name="Normal 5 5 2 2 2" xfId="4526" xr:uid="{876837C2-977F-49BE-AA8D-B35C132F2AF6}"/>
    <cellStyle name="Normal 5 5 2 2 2 2" xfId="7689" xr:uid="{45776D90-3972-4172-BCA4-8A2A199DF59A}"/>
    <cellStyle name="Normal 5 5 2 2 2 2 2" xfId="10355" xr:uid="{A3B4CBEE-66F5-406D-9A15-CB5C19D888A3}"/>
    <cellStyle name="Normal 5 5 2 2 2 2 2 2" xfId="15745" xr:uid="{E48283A2-34FC-4AB5-AE51-F78D510D1C23}"/>
    <cellStyle name="Normal 5 5 2 2 2 2 3" xfId="12992" xr:uid="{F67E5703-D201-4C4C-BC2D-43C95D2FF393}"/>
    <cellStyle name="Normal 5 5 2 2 2 3" xfId="9025" xr:uid="{A1F28FF8-3EB0-4CFA-9204-16667DB09797}"/>
    <cellStyle name="Normal 5 5 2 2 2 3 2" xfId="14383" xr:uid="{42E6B3E6-D778-4612-A173-66818EBB4943}"/>
    <cellStyle name="Normal 5 5 2 2 2 4" xfId="11661" xr:uid="{0BDC6A37-112A-4787-AC97-89999598F91F}"/>
    <cellStyle name="Normal 5 5 2 2 3" xfId="7067" xr:uid="{4EDFDC88-1077-43AF-BB79-5AA1FCA6DE83}"/>
    <cellStyle name="Normal 5 5 2 2 3 2" xfId="9731" xr:uid="{6C645B39-D683-45A4-9576-DCAC95A16DF1}"/>
    <cellStyle name="Normal 5 5 2 2 3 2 2" xfId="15121" xr:uid="{092F56E5-2A61-41C1-9DE5-39815275F05B}"/>
    <cellStyle name="Normal 5 5 2 2 3 3" xfId="12368" xr:uid="{AC4CD042-8CF2-49B7-83CD-6441E3B60BDA}"/>
    <cellStyle name="Normal 5 5 2 2 4" xfId="8401" xr:uid="{20204DEF-A21E-4EFC-AB35-F417F66A81D1}"/>
    <cellStyle name="Normal 5 5 2 2 4 2" xfId="13759" xr:uid="{F5AD07B2-7089-4D1C-9366-3FA22D05E2FE}"/>
    <cellStyle name="Normal 5 5 2 2 5" xfId="11037" xr:uid="{FC980A65-22AD-4916-B537-9C70178762E9}"/>
    <cellStyle name="Normal 5 5 2 3" xfId="3901" xr:uid="{0CAE3636-2F67-4CEC-9710-A285C6CFB5B0}"/>
    <cellStyle name="Normal 5 5 2 3 2" xfId="4527" xr:uid="{C27039AB-B271-481B-A379-6B04FC5F446D}"/>
    <cellStyle name="Normal 5 5 2 3 2 2" xfId="7690" xr:uid="{3233FA9A-A6D8-4875-A667-21A5187E34E3}"/>
    <cellStyle name="Normal 5 5 2 3 2 2 2" xfId="10356" xr:uid="{98A5D291-E8B0-4BF1-8C8C-872FA66E1C99}"/>
    <cellStyle name="Normal 5 5 2 3 2 2 2 2" xfId="15746" xr:uid="{8D6CD36B-AA50-4BA1-94FA-148B372AEF4C}"/>
    <cellStyle name="Normal 5 5 2 3 2 2 3" xfId="12993" xr:uid="{62E4E5FD-1740-4447-9357-A2727F98D88E}"/>
    <cellStyle name="Normal 5 5 2 3 2 3" xfId="9026" xr:uid="{559DA94E-2D2E-4928-8937-AD76F39CFD16}"/>
    <cellStyle name="Normal 5 5 2 3 2 3 2" xfId="14384" xr:uid="{628805EB-FFDD-44D0-ABBD-D2B8955FCEF3}"/>
    <cellStyle name="Normal 5 5 2 3 2 4" xfId="11662" xr:uid="{134C863F-D51A-405C-8A6A-2F77EC6EB0FE}"/>
    <cellStyle name="Normal 5 5 2 3 3" xfId="7068" xr:uid="{8CF84C09-E6D0-4F78-AF88-90CD115787F4}"/>
    <cellStyle name="Normal 5 5 2 3 3 2" xfId="9732" xr:uid="{BF764814-253C-4366-95C5-35F74CB08C50}"/>
    <cellStyle name="Normal 5 5 2 3 3 2 2" xfId="15122" xr:uid="{C2DE9E9C-A3F4-484F-B90F-937EE2557B4E}"/>
    <cellStyle name="Normal 5 5 2 3 3 3" xfId="12369" xr:uid="{947E944A-E9F8-457D-AEF2-DD0D9D6CB4FC}"/>
    <cellStyle name="Normal 5 5 2 3 4" xfId="8402" xr:uid="{34B1C36A-B85C-4E70-BB90-B8F38938EFA2}"/>
    <cellStyle name="Normal 5 5 2 3 4 2" xfId="13760" xr:uid="{B0F0EDB6-AE3C-4D1A-9A86-B6E3AF563122}"/>
    <cellStyle name="Normal 5 5 2 3 5" xfId="11038" xr:uid="{7EEC1DE5-E9EC-49D0-A938-717330EF418E}"/>
    <cellStyle name="Normal 5 5 2 4" xfId="4525" xr:uid="{AC39F770-88E3-4D1C-A0A1-FB55B74A2EFE}"/>
    <cellStyle name="Normal 5 5 2 4 2" xfId="7688" xr:uid="{A7E32330-E822-47AE-A313-19ED58983701}"/>
    <cellStyle name="Normal 5 5 2 4 2 2" xfId="10354" xr:uid="{D142C6B9-39B8-4938-98E2-70FE09076038}"/>
    <cellStyle name="Normal 5 5 2 4 2 2 2" xfId="15744" xr:uid="{A54C825B-785A-49E7-A34C-76E79A7A0A9B}"/>
    <cellStyle name="Normal 5 5 2 4 2 3" xfId="12991" xr:uid="{7F8DCDDF-EDAD-46F8-B4FA-1E63FDDF073A}"/>
    <cellStyle name="Normal 5 5 2 4 3" xfId="9024" xr:uid="{C268EA75-98F5-4C45-B0E7-CD1A0387B346}"/>
    <cellStyle name="Normal 5 5 2 4 3 2" xfId="14382" xr:uid="{559046F6-03D6-490A-B659-7DB627EA4F31}"/>
    <cellStyle name="Normal 5 5 2 4 4" xfId="11660" xr:uid="{546BE8DE-2805-4148-B715-6135C801A7C9}"/>
    <cellStyle name="Normal 5 5 2 5" xfId="7066" xr:uid="{34376451-28E4-4ED4-8AF6-B45A21918D20}"/>
    <cellStyle name="Normal 5 5 2 5 2" xfId="9730" xr:uid="{7A68F9D6-4C98-41B3-BB24-8A2F8D2B5B47}"/>
    <cellStyle name="Normal 5 5 2 5 2 2" xfId="15120" xr:uid="{9E8311C0-B26B-449B-8B58-CE0A786F8906}"/>
    <cellStyle name="Normal 5 5 2 5 3" xfId="12367" xr:uid="{885FF57C-D800-4090-95A9-825C6AEC739F}"/>
    <cellStyle name="Normal 5 5 2 6" xfId="8400" xr:uid="{29F46FD3-DD68-4DEF-AD25-91CCF1D50976}"/>
    <cellStyle name="Normal 5 5 2 6 2" xfId="13758" xr:uid="{8531ACB5-C256-470B-A082-C4687A1CA92A}"/>
    <cellStyle name="Normal 5 5 2 7" xfId="11036" xr:uid="{1AC85E8C-B336-48D4-82F1-B9A63190C85E}"/>
    <cellStyle name="Normal 5 5 3" xfId="3902" xr:uid="{2C4B6C14-6427-4C1E-B10A-ACCC7B8B2099}"/>
    <cellStyle name="Normal 5 5 3 2" xfId="4528" xr:uid="{15226DB0-3C46-4C56-B306-083EC1C821E4}"/>
    <cellStyle name="Normal 5 5 3 2 2" xfId="7691" xr:uid="{A78B4BD1-672C-44BA-94FA-9A78CED08187}"/>
    <cellStyle name="Normal 5 5 3 2 2 2" xfId="10357" xr:uid="{3FC62FCE-C45B-46B7-8EC8-8EA9A2464684}"/>
    <cellStyle name="Normal 5 5 3 2 2 2 2" xfId="15747" xr:uid="{BBD0536C-39CA-46B8-B64B-2EEBFAFE869F}"/>
    <cellStyle name="Normal 5 5 3 2 2 3" xfId="12994" xr:uid="{2AAA9B84-89D6-44F1-863A-73268CDB43D6}"/>
    <cellStyle name="Normal 5 5 3 2 3" xfId="9027" xr:uid="{EBEB7227-0771-4A6E-8191-B52E35171E1A}"/>
    <cellStyle name="Normal 5 5 3 2 3 2" xfId="14385" xr:uid="{65F7A6AF-39CC-4F35-9A9B-E93E943DFA40}"/>
    <cellStyle name="Normal 5 5 3 2 4" xfId="11663" xr:uid="{B4E6A7DD-41BF-4B03-97BD-B545AF96D7BA}"/>
    <cellStyle name="Normal 5 5 3 3" xfId="7069" xr:uid="{C680DB53-BC77-4BF8-AC28-4FDA2F7A3212}"/>
    <cellStyle name="Normal 5 5 3 3 2" xfId="9733" xr:uid="{E207C2E9-7499-44A6-B3F8-2135821C2633}"/>
    <cellStyle name="Normal 5 5 3 3 2 2" xfId="15123" xr:uid="{258ABFC5-8F08-4098-BF7F-4ACEDBE98832}"/>
    <cellStyle name="Normal 5 5 3 3 3" xfId="12370" xr:uid="{73C1ABF1-1252-41E4-81B6-9894E2AF8278}"/>
    <cellStyle name="Normal 5 5 3 4" xfId="8403" xr:uid="{D1C9FA4A-2CDC-46ED-AAB1-C092CDDEE28F}"/>
    <cellStyle name="Normal 5 5 3 4 2" xfId="13761" xr:uid="{7B50F99B-DD3A-43F9-8AA1-0EB60C9ADB30}"/>
    <cellStyle name="Normal 5 5 3 5" xfId="11039" xr:uid="{C4DCD9D2-6A89-47FE-95D4-D609C01B9716}"/>
    <cellStyle name="Normal 5 5 4" xfId="3903" xr:uid="{E6798928-6FB5-4313-9D4E-622911507754}"/>
    <cellStyle name="Normal 5 5 4 2" xfId="4529" xr:uid="{E40C21BF-A8B5-4129-B325-CB1567C0A0D0}"/>
    <cellStyle name="Normal 5 5 4 2 2" xfId="7692" xr:uid="{84400F94-C431-46C5-B38B-8D1CC05E3E0F}"/>
    <cellStyle name="Normal 5 5 4 2 2 2" xfId="10358" xr:uid="{B937E75D-0F75-4B06-8740-872F4BA77CD9}"/>
    <cellStyle name="Normal 5 5 4 2 2 2 2" xfId="15748" xr:uid="{C46E64E9-5E5A-4D67-ABB4-8D73C0BC2569}"/>
    <cellStyle name="Normal 5 5 4 2 2 3" xfId="12995" xr:uid="{0F422A01-C71F-43FF-B247-EF2B6E55437F}"/>
    <cellStyle name="Normal 5 5 4 2 3" xfId="9028" xr:uid="{004869D7-592E-41BD-9EB9-272215E8F0B5}"/>
    <cellStyle name="Normal 5 5 4 2 3 2" xfId="14386" xr:uid="{13063D18-DF0E-483D-BB35-2472A4DDED5F}"/>
    <cellStyle name="Normal 5 5 4 2 4" xfId="11664" xr:uid="{C37D4B90-F6C9-4257-9067-6EE69875A682}"/>
    <cellStyle name="Normal 5 5 4 3" xfId="7070" xr:uid="{C0A66438-8C5B-4607-A519-89091BB30550}"/>
    <cellStyle name="Normal 5 5 4 3 2" xfId="9734" xr:uid="{F02B995E-8402-45B0-947F-42D4BC8F45A5}"/>
    <cellStyle name="Normal 5 5 4 3 2 2" xfId="15124" xr:uid="{4699C783-78AC-45F8-A8B2-37FF3DCB5C72}"/>
    <cellStyle name="Normal 5 5 4 3 3" xfId="12371" xr:uid="{D81B8C99-6B16-4DD8-AE5F-58DFEDA25A5E}"/>
    <cellStyle name="Normal 5 5 4 4" xfId="8404" xr:uid="{20D4F592-0CA2-4E53-A7E2-ECBE63C3A355}"/>
    <cellStyle name="Normal 5 5 4 4 2" xfId="13762" xr:uid="{639CA05E-D7DC-4BA4-975E-96E236934BC8}"/>
    <cellStyle name="Normal 5 5 4 5" xfId="11040" xr:uid="{AE6DBF7B-F1DA-4DC7-882C-E16A94D5029C}"/>
    <cellStyle name="Normal 5 5 5" xfId="3904" xr:uid="{0D006127-D2AF-40A8-8469-F33097EA7941}"/>
    <cellStyle name="Normal 5 5 5 2" xfId="4530" xr:uid="{9664CA5B-FE45-448C-91B5-9F9A25812A22}"/>
    <cellStyle name="Normal 5 5 5 2 2" xfId="7693" xr:uid="{5460607B-5042-4B5C-9E77-8F249543E346}"/>
    <cellStyle name="Normal 5 5 5 2 2 2" xfId="10359" xr:uid="{BB845734-6337-45A0-8D05-69259941CBD6}"/>
    <cellStyle name="Normal 5 5 5 2 2 2 2" xfId="15749" xr:uid="{4E5027CA-2212-4F68-B209-4473FE6929F8}"/>
    <cellStyle name="Normal 5 5 5 2 2 3" xfId="12996" xr:uid="{5D4C6679-F945-41D6-9A24-73F042BE5FDC}"/>
    <cellStyle name="Normal 5 5 5 2 3" xfId="9029" xr:uid="{117DD0B3-3504-41FE-868E-2E779118185D}"/>
    <cellStyle name="Normal 5 5 5 2 3 2" xfId="14387" xr:uid="{4D40093F-91D4-4DBA-9E53-78BC4181444E}"/>
    <cellStyle name="Normal 5 5 5 2 4" xfId="11665" xr:uid="{960C0993-219E-4A00-98A0-62E85097E157}"/>
    <cellStyle name="Normal 5 5 5 3" xfId="7071" xr:uid="{604F87B0-4DC2-4D55-B789-19B7ECCE1C77}"/>
    <cellStyle name="Normal 5 5 5 3 2" xfId="9735" xr:uid="{B724B5B8-1868-45AA-9DE3-5A89738D023E}"/>
    <cellStyle name="Normal 5 5 5 3 2 2" xfId="15125" xr:uid="{A04F50CF-34DF-44D9-98A8-99489B742C21}"/>
    <cellStyle name="Normal 5 5 5 3 3" xfId="12372" xr:uid="{19A32224-4E76-45E5-9902-7E2425AA0B2A}"/>
    <cellStyle name="Normal 5 5 5 4" xfId="8405" xr:uid="{96C0BCDA-4931-4CF2-82EF-7C7C3212B509}"/>
    <cellStyle name="Normal 5 5 5 4 2" xfId="13763" xr:uid="{A1980BB6-E6B8-4F52-BD64-9BF95ADF193F}"/>
    <cellStyle name="Normal 5 5 5 5" xfId="11041" xr:uid="{04E26843-E142-4E1F-9F57-3C4595E31ED9}"/>
    <cellStyle name="Normal 5 5 6" xfId="4524" xr:uid="{EE202EAA-38A9-497D-9088-57168038C2A5}"/>
    <cellStyle name="Normal 5 5 6 2" xfId="7687" xr:uid="{B83551C9-C224-40D0-B799-D4B190CF8CEE}"/>
    <cellStyle name="Normal 5 5 6 2 2" xfId="10353" xr:uid="{E209BB0B-6A45-4D75-BEC3-C39A5CC7CF6B}"/>
    <cellStyle name="Normal 5 5 6 2 2 2" xfId="15743" xr:uid="{54491506-FE97-4626-B472-ABB44DCE7128}"/>
    <cellStyle name="Normal 5 5 6 2 3" xfId="12990" xr:uid="{D78991C9-7A17-4732-A08F-525255FBA685}"/>
    <cellStyle name="Normal 5 5 6 3" xfId="9023" xr:uid="{67911CF3-A7EF-4B79-81A7-955E5B59AB1B}"/>
    <cellStyle name="Normal 5 5 6 3 2" xfId="14381" xr:uid="{9FF06236-85FA-4051-BB18-F542C6AAF4B1}"/>
    <cellStyle name="Normal 5 5 6 4" xfId="11659" xr:uid="{A2B3B0EC-6DE0-410A-9C51-78007950DC51}"/>
    <cellStyle name="Normal 5 5 7" xfId="7065" xr:uid="{B5000E52-CE29-4917-BB59-B62145851774}"/>
    <cellStyle name="Normal 5 5 7 2" xfId="9729" xr:uid="{CF0B22B7-9CF2-4573-BCDC-E67591932901}"/>
    <cellStyle name="Normal 5 5 7 2 2" xfId="15119" xr:uid="{AB344371-C70B-4C32-B504-B89ED4AEBD88}"/>
    <cellStyle name="Normal 5 5 7 3" xfId="12366" xr:uid="{D121C93F-3F89-474C-9DE1-35ECCE99E238}"/>
    <cellStyle name="Normal 5 5 8" xfId="8399" xr:uid="{F4299775-CFF6-4ACC-A389-51D300952F88}"/>
    <cellStyle name="Normal 5 5 8 2" xfId="13757" xr:uid="{8F4B00C6-2AC3-4631-BA75-DB4B8FF7AD08}"/>
    <cellStyle name="Normal 5 5 9" xfId="11035" xr:uid="{03787825-1C2A-4B9B-A64F-AE7C0CD880B3}"/>
    <cellStyle name="Normal 5 6" xfId="3905" xr:uid="{57DA92F2-E609-4A32-8174-F88D760491A3}"/>
    <cellStyle name="Normal 5 6 2" xfId="3906" xr:uid="{118CF55D-C356-4E5C-804C-6167F5E12429}"/>
    <cellStyle name="Normal 5 6 2 2" xfId="3907" xr:uid="{E9AE65C7-DAB0-4DB2-A135-59F55B043F9E}"/>
    <cellStyle name="Normal 5 6 2 2 2" xfId="4533" xr:uid="{F054891C-B12A-4DEC-B5C8-45E4FB04134C}"/>
    <cellStyle name="Normal 5 6 2 2 2 2" xfId="7696" xr:uid="{A23C5B22-0341-4BC6-8B7C-4C58CEBAF703}"/>
    <cellStyle name="Normal 5 6 2 2 2 2 2" xfId="10362" xr:uid="{A4829D13-74DE-42A9-A33A-2361ACD1CBFE}"/>
    <cellStyle name="Normal 5 6 2 2 2 2 2 2" xfId="15752" xr:uid="{976CD6CC-8615-4BDB-9969-26AF7D2A4567}"/>
    <cellStyle name="Normal 5 6 2 2 2 2 3" xfId="12999" xr:uid="{3076197A-6CF1-44D0-ACE6-431498179D25}"/>
    <cellStyle name="Normal 5 6 2 2 2 3" xfId="9032" xr:uid="{27A8DDB0-D605-405F-A809-1CBF89F948CB}"/>
    <cellStyle name="Normal 5 6 2 2 2 3 2" xfId="14390" xr:uid="{BD0E24BF-B044-452D-8182-CE5E6D160BE8}"/>
    <cellStyle name="Normal 5 6 2 2 2 4" xfId="11668" xr:uid="{DFEE3906-1ED9-415B-858A-9332BA5B8EF7}"/>
    <cellStyle name="Normal 5 6 2 2 3" xfId="7074" xr:uid="{6166820B-D624-46D1-BF52-4DCF9393217C}"/>
    <cellStyle name="Normal 5 6 2 2 3 2" xfId="9738" xr:uid="{08C8BE9C-36C9-4F89-B651-2FAA4E65F99E}"/>
    <cellStyle name="Normal 5 6 2 2 3 2 2" xfId="15128" xr:uid="{C3D7A578-E736-420A-8CD4-39B76019B481}"/>
    <cellStyle name="Normal 5 6 2 2 3 3" xfId="12375" xr:uid="{B759780C-A54E-47F2-BF9F-92A6B4433924}"/>
    <cellStyle name="Normal 5 6 2 2 4" xfId="8408" xr:uid="{EEE9A591-0459-4EA2-BAA8-EDD321A5DB63}"/>
    <cellStyle name="Normal 5 6 2 2 4 2" xfId="13766" xr:uid="{124B3ACD-5435-4BDA-9825-70F4277F5BA6}"/>
    <cellStyle name="Normal 5 6 2 2 5" xfId="11044" xr:uid="{7ACFA992-F31E-4093-9B4C-09D79DD9DDD6}"/>
    <cellStyle name="Normal 5 6 2 3" xfId="3908" xr:uid="{D5CEF651-76A8-40CC-806B-B363F95A3166}"/>
    <cellStyle name="Normal 5 6 2 3 2" xfId="4534" xr:uid="{33BC33C9-EFD2-4521-B370-85421472D128}"/>
    <cellStyle name="Normal 5 6 2 3 2 2" xfId="7697" xr:uid="{48BA793D-F7FA-4D09-8F71-A9C962A988DD}"/>
    <cellStyle name="Normal 5 6 2 3 2 2 2" xfId="10363" xr:uid="{6C918ED9-BE87-4DCF-AAC2-B19F23D98F0E}"/>
    <cellStyle name="Normal 5 6 2 3 2 2 2 2" xfId="15753" xr:uid="{8CE29907-49BF-4338-AE46-2168F620CE62}"/>
    <cellStyle name="Normal 5 6 2 3 2 2 3" xfId="13000" xr:uid="{AF083744-89DB-46E4-9C51-B855601732E1}"/>
    <cellStyle name="Normal 5 6 2 3 2 3" xfId="9033" xr:uid="{FCC05EF6-834B-4ABD-BE08-831F169392FA}"/>
    <cellStyle name="Normal 5 6 2 3 2 3 2" xfId="14391" xr:uid="{DE45710B-8ED5-47A4-8FEA-7ABCF57076A6}"/>
    <cellStyle name="Normal 5 6 2 3 2 4" xfId="11669" xr:uid="{EE8788F8-F920-40B5-A71E-299484D47EC7}"/>
    <cellStyle name="Normal 5 6 2 3 3" xfId="7075" xr:uid="{1EECA808-EA25-429E-A7FD-7B9AFA03BF07}"/>
    <cellStyle name="Normal 5 6 2 3 3 2" xfId="9739" xr:uid="{BFD12C46-9683-482B-A8E8-363891EED088}"/>
    <cellStyle name="Normal 5 6 2 3 3 2 2" xfId="15129" xr:uid="{FBFAFBE9-2561-42CC-8462-F6BFF7E5FAB8}"/>
    <cellStyle name="Normal 5 6 2 3 3 3" xfId="12376" xr:uid="{F07E41A4-C6F6-48B5-9EF4-F0A6384AE1DA}"/>
    <cellStyle name="Normal 5 6 2 3 4" xfId="8409" xr:uid="{C9706B79-1CA1-4AB7-B4BF-71CB201F4E3C}"/>
    <cellStyle name="Normal 5 6 2 3 4 2" xfId="13767" xr:uid="{58F07ADC-3A6D-4961-9B9B-9CCC7D00DED4}"/>
    <cellStyle name="Normal 5 6 2 3 5" xfId="11045" xr:uid="{43915978-6C34-4BF2-9F69-C3FBEB8592F8}"/>
    <cellStyle name="Normal 5 6 2 4" xfId="4532" xr:uid="{FE6A908A-C3BC-4BDC-B8A7-3A3E5CC3DA4B}"/>
    <cellStyle name="Normal 5 6 2 4 2" xfId="7695" xr:uid="{8791E86B-4923-4B96-B830-DABCAA6BF104}"/>
    <cellStyle name="Normal 5 6 2 4 2 2" xfId="10361" xr:uid="{230DE63F-736D-4307-B900-E800CEA96E33}"/>
    <cellStyle name="Normal 5 6 2 4 2 2 2" xfId="15751" xr:uid="{53519E9C-70BD-426E-960F-04A23886C851}"/>
    <cellStyle name="Normal 5 6 2 4 2 3" xfId="12998" xr:uid="{3F8FE614-AC0C-4BCC-A37E-FB38D76CD655}"/>
    <cellStyle name="Normal 5 6 2 4 3" xfId="9031" xr:uid="{6984A393-469F-4E5A-8B81-41C82F16ED61}"/>
    <cellStyle name="Normal 5 6 2 4 3 2" xfId="14389" xr:uid="{06FC90C6-6F2E-4390-8980-92A356A96330}"/>
    <cellStyle name="Normal 5 6 2 4 4" xfId="11667" xr:uid="{1D32AED4-B3A9-42B2-904B-242CA289E35F}"/>
    <cellStyle name="Normal 5 6 2 5" xfId="7073" xr:uid="{E23C0F74-7D41-43F6-A08C-8FA5CA68BD67}"/>
    <cellStyle name="Normal 5 6 2 5 2" xfId="9737" xr:uid="{7D08BCDD-2C63-4957-99C4-C9C4BCD27A35}"/>
    <cellStyle name="Normal 5 6 2 5 2 2" xfId="15127" xr:uid="{249117E1-E663-450F-961F-56C7D4C0E32E}"/>
    <cellStyle name="Normal 5 6 2 5 3" xfId="12374" xr:uid="{BF01C501-771B-4066-8B3D-997AD3C664FE}"/>
    <cellStyle name="Normal 5 6 2 6" xfId="8407" xr:uid="{1491E62D-D9F4-4F2B-B162-09D65071F818}"/>
    <cellStyle name="Normal 5 6 2 6 2" xfId="13765" xr:uid="{1D46A9C8-3F3B-4CD5-B90F-82BD5513F0F9}"/>
    <cellStyle name="Normal 5 6 2 7" xfId="11043" xr:uid="{BAE9F54B-8718-4C97-B7F3-31FF1A56F30F}"/>
    <cellStyle name="Normal 5 6 3" xfId="3909" xr:uid="{C6D118FA-4F57-4FE8-B924-B1C8BBEBEBC9}"/>
    <cellStyle name="Normal 5 6 3 2" xfId="4535" xr:uid="{4CF250B4-129A-4C7B-8D72-4ABD058340DA}"/>
    <cellStyle name="Normal 5 6 3 2 2" xfId="7698" xr:uid="{8C41A1A3-8293-4791-98F0-F36A22A16CE9}"/>
    <cellStyle name="Normal 5 6 3 2 2 2" xfId="10364" xr:uid="{F5D561A8-D5C1-4407-8EC3-16092BF130A2}"/>
    <cellStyle name="Normal 5 6 3 2 2 2 2" xfId="15754" xr:uid="{06B76667-2F96-4B99-BFF5-58491F6408C4}"/>
    <cellStyle name="Normal 5 6 3 2 2 3" xfId="13001" xr:uid="{248287BC-4992-4CD1-8D04-95558625C2F5}"/>
    <cellStyle name="Normal 5 6 3 2 3" xfId="9034" xr:uid="{8B0768D8-CDB8-46F4-A277-FF702FF611D8}"/>
    <cellStyle name="Normal 5 6 3 2 3 2" xfId="14392" xr:uid="{53D3A39C-BF56-4D02-908A-0ADD058AAD73}"/>
    <cellStyle name="Normal 5 6 3 2 4" xfId="11670" xr:uid="{74557346-DA10-40FD-93E8-2A0A58F874F7}"/>
    <cellStyle name="Normal 5 6 3 3" xfId="7076" xr:uid="{71ED5108-0519-4877-863A-3C5C462E144D}"/>
    <cellStyle name="Normal 5 6 3 3 2" xfId="9740" xr:uid="{2FEAC512-71F7-45B4-AEB7-816900B7E574}"/>
    <cellStyle name="Normal 5 6 3 3 2 2" xfId="15130" xr:uid="{28B03E16-B223-4DD2-B80A-FB97232EABA1}"/>
    <cellStyle name="Normal 5 6 3 3 3" xfId="12377" xr:uid="{D37CE5F4-60B1-4A60-9715-2BC075EE4836}"/>
    <cellStyle name="Normal 5 6 3 4" xfId="8410" xr:uid="{563B7289-4DE5-45FF-846F-8A6AFD757771}"/>
    <cellStyle name="Normal 5 6 3 4 2" xfId="13768" xr:uid="{100C4A7C-1FE7-45D9-94A9-6D87FB2E87EF}"/>
    <cellStyle name="Normal 5 6 3 5" xfId="11046" xr:uid="{4011C0EE-733A-409C-A541-A2BA1F174DE2}"/>
    <cellStyle name="Normal 5 6 4" xfId="3910" xr:uid="{93980DC3-1E16-44F7-9581-3E9C7501259A}"/>
    <cellStyle name="Normal 5 6 4 2" xfId="4536" xr:uid="{03AC944D-D1C4-446B-AA6A-55890953528F}"/>
    <cellStyle name="Normal 5 6 4 2 2" xfId="7699" xr:uid="{289C2D1F-F88D-4C10-B547-C53CEE585710}"/>
    <cellStyle name="Normal 5 6 4 2 2 2" xfId="10365" xr:uid="{0F51B67C-D283-432B-B21F-8FD4DE6A7401}"/>
    <cellStyle name="Normal 5 6 4 2 2 2 2" xfId="15755" xr:uid="{C865BC1E-44D3-4F7C-8C3F-D72C48D7A9E7}"/>
    <cellStyle name="Normal 5 6 4 2 2 3" xfId="13002" xr:uid="{CA41E12A-0FEB-4068-912F-6B515DDDE0A2}"/>
    <cellStyle name="Normal 5 6 4 2 3" xfId="9035" xr:uid="{31053720-CA0D-48AC-9D09-9597FFF5B7F0}"/>
    <cellStyle name="Normal 5 6 4 2 3 2" xfId="14393" xr:uid="{8B5777BF-6919-42AC-B808-A577BC9BD243}"/>
    <cellStyle name="Normal 5 6 4 2 4" xfId="11671" xr:uid="{302B4297-A8DA-43C2-B3F5-5B5B21580652}"/>
    <cellStyle name="Normal 5 6 4 3" xfId="7077" xr:uid="{13B04092-EC66-4015-98C8-79CAA9E57C55}"/>
    <cellStyle name="Normal 5 6 4 3 2" xfId="9741" xr:uid="{CAA676F3-3A8F-480C-9F21-90305A6B988D}"/>
    <cellStyle name="Normal 5 6 4 3 2 2" xfId="15131" xr:uid="{D7CB6A71-2711-4F74-90D0-76EEB39DC77A}"/>
    <cellStyle name="Normal 5 6 4 3 3" xfId="12378" xr:uid="{EC06C299-0FAA-4778-85BD-5EE4770A5985}"/>
    <cellStyle name="Normal 5 6 4 4" xfId="8411" xr:uid="{3CD90CD6-4FCB-4EB3-8A9A-3A0EEFE0B229}"/>
    <cellStyle name="Normal 5 6 4 4 2" xfId="13769" xr:uid="{BC0BCE83-BC2D-48C2-94CD-7AC9D221DCA5}"/>
    <cellStyle name="Normal 5 6 4 5" xfId="11047" xr:uid="{48A75F6E-1973-491D-AFEB-3567AC9CBC93}"/>
    <cellStyle name="Normal 5 6 5" xfId="3911" xr:uid="{FBD1CA3A-2F1E-4018-8C98-1494E36F0014}"/>
    <cellStyle name="Normal 5 6 5 2" xfId="4537" xr:uid="{697FC54A-09E1-4B36-95C0-079277CD3980}"/>
    <cellStyle name="Normal 5 6 5 2 2" xfId="7700" xr:uid="{48422F75-E0EF-414E-8E7E-2011AD12C39D}"/>
    <cellStyle name="Normal 5 6 5 2 2 2" xfId="10366" xr:uid="{9EAA63AA-1009-4AA0-ACF1-9ACBC12D044F}"/>
    <cellStyle name="Normal 5 6 5 2 2 2 2" xfId="15756" xr:uid="{1142A81E-0BAB-4FD3-AE96-F630D043F6B7}"/>
    <cellStyle name="Normal 5 6 5 2 2 3" xfId="13003" xr:uid="{C6258172-D7C2-456F-ABB8-E2F4ED95ACAE}"/>
    <cellStyle name="Normal 5 6 5 2 3" xfId="9036" xr:uid="{F951BC95-49F9-46E9-A85B-78B5BABA9D65}"/>
    <cellStyle name="Normal 5 6 5 2 3 2" xfId="14394" xr:uid="{D99313BF-7943-4DFD-9F44-D2545EDF84BF}"/>
    <cellStyle name="Normal 5 6 5 2 4" xfId="11672" xr:uid="{6DA3E8C4-DF87-4A83-985B-2AE026F56D1E}"/>
    <cellStyle name="Normal 5 6 5 3" xfId="7078" xr:uid="{6D584E37-F76F-4109-83EC-6F714B2CFD17}"/>
    <cellStyle name="Normal 5 6 5 3 2" xfId="9742" xr:uid="{AB18A333-16CD-439E-A694-D7DA99F0C057}"/>
    <cellStyle name="Normal 5 6 5 3 2 2" xfId="15132" xr:uid="{FD7BF41D-6A17-4A01-994D-1958DAAE298F}"/>
    <cellStyle name="Normal 5 6 5 3 3" xfId="12379" xr:uid="{3427A495-07B6-4B24-882E-108E16A95CB9}"/>
    <cellStyle name="Normal 5 6 5 4" xfId="8412" xr:uid="{7D8ACCCA-1EE0-4812-8A12-E780566D5645}"/>
    <cellStyle name="Normal 5 6 5 4 2" xfId="13770" xr:uid="{1E875AF8-2A8B-4E64-BE6F-85DB29BC228F}"/>
    <cellStyle name="Normal 5 6 5 5" xfId="11048" xr:uid="{7F90E239-B0CE-4C16-AAA6-E45FA0404C18}"/>
    <cellStyle name="Normal 5 6 6" xfId="4531" xr:uid="{2D7C5FC5-559A-470B-B36E-CA5F735708E0}"/>
    <cellStyle name="Normal 5 6 6 2" xfId="7694" xr:uid="{D26FB445-C2F1-438F-8A07-03DB97104149}"/>
    <cellStyle name="Normal 5 6 6 2 2" xfId="10360" xr:uid="{AD3DD0D5-676D-4574-8427-73E4F1D66B20}"/>
    <cellStyle name="Normal 5 6 6 2 2 2" xfId="15750" xr:uid="{8293FCDD-120C-47CE-8BFF-76DE7DA806A8}"/>
    <cellStyle name="Normal 5 6 6 2 3" xfId="12997" xr:uid="{6EF2BEDD-988A-42B8-A7E7-287C5BD4CBFC}"/>
    <cellStyle name="Normal 5 6 6 3" xfId="9030" xr:uid="{A6807F98-D4A2-43DA-83CD-C00DA155735B}"/>
    <cellStyle name="Normal 5 6 6 3 2" xfId="14388" xr:uid="{1427D38F-D95B-41C2-A146-DBC7F4113102}"/>
    <cellStyle name="Normal 5 6 6 4" xfId="11666" xr:uid="{E08A3F15-BABF-4FE2-ADE6-35076C02F39E}"/>
    <cellStyle name="Normal 5 6 7" xfId="7072" xr:uid="{7903BF87-D8E4-4298-848B-CD9EECBA764E}"/>
    <cellStyle name="Normal 5 6 7 2" xfId="9736" xr:uid="{83267BED-BB42-404A-BB75-1D5FF4CFAC41}"/>
    <cellStyle name="Normal 5 6 7 2 2" xfId="15126" xr:uid="{DE9A7C63-0297-4737-80B8-22A4BE0B287F}"/>
    <cellStyle name="Normal 5 6 7 3" xfId="12373" xr:uid="{85675AC7-DB26-4EFF-9016-CF236AB65AA5}"/>
    <cellStyle name="Normal 5 6 8" xfId="8406" xr:uid="{38285BDF-FECF-4689-84C7-76B98B05BA97}"/>
    <cellStyle name="Normal 5 6 8 2" xfId="13764" xr:uid="{74FF7654-DF0F-4978-BC09-AEBF280E08E1}"/>
    <cellStyle name="Normal 5 6 9" xfId="11042" xr:uid="{33D2CCEC-8170-448D-B48E-8BFD165A6FC2}"/>
    <cellStyle name="Normal 5 7" xfId="3912" xr:uid="{9B8DF04C-A501-42F0-969A-C41548881431}"/>
    <cellStyle name="Normal 5 7 2" xfId="3913" xr:uid="{B27CEBA7-9426-4CA3-A42F-AC6926940B1A}"/>
    <cellStyle name="Normal 5 7 2 2" xfId="3914" xr:uid="{5B21851D-8251-4D46-AD44-ACBC121C91AB}"/>
    <cellStyle name="Normal 5 7 2 2 2" xfId="4540" xr:uid="{4129DC65-C19D-46D7-AFCD-FCC79C19AB62}"/>
    <cellStyle name="Normal 5 7 2 2 2 2" xfId="7703" xr:uid="{AD246668-C927-49BC-A400-C5F79398872B}"/>
    <cellStyle name="Normal 5 7 2 2 2 2 2" xfId="10369" xr:uid="{64879C45-41FF-4590-ADAB-815191D942B0}"/>
    <cellStyle name="Normal 5 7 2 2 2 2 2 2" xfId="15759" xr:uid="{36554021-2E60-4996-9E51-876FEC6096A2}"/>
    <cellStyle name="Normal 5 7 2 2 2 2 3" xfId="13006" xr:uid="{40C13B43-3EEC-4475-B7E7-AD48208B1C00}"/>
    <cellStyle name="Normal 5 7 2 2 2 3" xfId="9039" xr:uid="{A390D54A-467D-4192-83BA-993357037B8F}"/>
    <cellStyle name="Normal 5 7 2 2 2 3 2" xfId="14397" xr:uid="{FF57635C-0196-4C3F-8A08-96971BB14C86}"/>
    <cellStyle name="Normal 5 7 2 2 2 4" xfId="11675" xr:uid="{D619E6E2-0708-48E3-8196-BD743C84FC55}"/>
    <cellStyle name="Normal 5 7 2 2 3" xfId="7081" xr:uid="{80085751-8920-4D3D-A9F0-576AD0058C74}"/>
    <cellStyle name="Normal 5 7 2 2 3 2" xfId="9745" xr:uid="{01EC93DD-2035-498C-ADAD-DA7B29EE0E41}"/>
    <cellStyle name="Normal 5 7 2 2 3 2 2" xfId="15135" xr:uid="{A843BC0E-55BF-4F32-9238-C7CD7CE13C65}"/>
    <cellStyle name="Normal 5 7 2 2 3 3" xfId="12382" xr:uid="{8A61F817-96EA-4A66-92A6-02C794C7B22C}"/>
    <cellStyle name="Normal 5 7 2 2 4" xfId="8415" xr:uid="{81653EFA-D4A0-4F6A-B26D-FB838CB6CFB2}"/>
    <cellStyle name="Normal 5 7 2 2 4 2" xfId="13773" xr:uid="{5364582E-DE8D-49D2-B299-62C88844D630}"/>
    <cellStyle name="Normal 5 7 2 2 5" xfId="11051" xr:uid="{7DE44A1B-B30E-46AC-B483-9D47934996F0}"/>
    <cellStyle name="Normal 5 7 2 3" xfId="3915" xr:uid="{1EA238F0-0EB9-4D13-BF3D-325976E37623}"/>
    <cellStyle name="Normal 5 7 2 3 2" xfId="4541" xr:uid="{2F7481CB-65F9-4AB9-B72F-CF4D3FD73A28}"/>
    <cellStyle name="Normal 5 7 2 3 2 2" xfId="7704" xr:uid="{65D41FE5-64FD-4C59-B1CC-8FC41358E5EA}"/>
    <cellStyle name="Normal 5 7 2 3 2 2 2" xfId="10370" xr:uid="{ED79763F-CC6B-42A1-AD20-3692064B137C}"/>
    <cellStyle name="Normal 5 7 2 3 2 2 2 2" xfId="15760" xr:uid="{CB5D7D05-7113-424C-BA45-3E7C1E759A75}"/>
    <cellStyle name="Normal 5 7 2 3 2 2 3" xfId="13007" xr:uid="{6471C49F-952D-4B25-BF77-132F11196630}"/>
    <cellStyle name="Normal 5 7 2 3 2 3" xfId="9040" xr:uid="{2056890B-8A47-4C9B-938C-599B66561DFD}"/>
    <cellStyle name="Normal 5 7 2 3 2 3 2" xfId="14398" xr:uid="{F69DB23A-45C5-4BA6-8BDE-4F3B73C4E4BC}"/>
    <cellStyle name="Normal 5 7 2 3 2 4" xfId="11676" xr:uid="{C9A26762-5D92-47B2-AE47-16C6963E3F18}"/>
    <cellStyle name="Normal 5 7 2 3 3" xfId="7082" xr:uid="{24B0B9DF-F618-44A9-A2B3-43D4CF7D6A90}"/>
    <cellStyle name="Normal 5 7 2 3 3 2" xfId="9746" xr:uid="{791360BE-4079-4450-9EA9-E533D87450DE}"/>
    <cellStyle name="Normal 5 7 2 3 3 2 2" xfId="15136" xr:uid="{506FFD68-9528-43FD-A5AB-A9F39F6E93BF}"/>
    <cellStyle name="Normal 5 7 2 3 3 3" xfId="12383" xr:uid="{BE9B1940-66FF-4092-B6A5-3E317BCB3697}"/>
    <cellStyle name="Normal 5 7 2 3 4" xfId="8416" xr:uid="{B21EBCEE-330E-442E-9D1A-4BAECBA09AE6}"/>
    <cellStyle name="Normal 5 7 2 3 4 2" xfId="13774" xr:uid="{3ED5A50A-3CB4-42C9-BABD-2E332ADD9DBC}"/>
    <cellStyle name="Normal 5 7 2 3 5" xfId="11052" xr:uid="{9F3E550B-9857-4DE0-87FC-21D9654F4958}"/>
    <cellStyle name="Normal 5 7 2 4" xfId="4539" xr:uid="{83FDF9C4-D48E-498C-9687-573C06369447}"/>
    <cellStyle name="Normal 5 7 2 4 2" xfId="7702" xr:uid="{CC9D94DF-C344-4C64-814F-AA26D433A17B}"/>
    <cellStyle name="Normal 5 7 2 4 2 2" xfId="10368" xr:uid="{8B0B4F56-8BDE-4E45-96A3-8670A2380F62}"/>
    <cellStyle name="Normal 5 7 2 4 2 2 2" xfId="15758" xr:uid="{B2D6D987-9C3F-4567-B927-4A697E46B20C}"/>
    <cellStyle name="Normal 5 7 2 4 2 3" xfId="13005" xr:uid="{7EA208E0-BD4E-44D8-8C29-4EBC055B1D16}"/>
    <cellStyle name="Normal 5 7 2 4 3" xfId="9038" xr:uid="{924D1C91-B128-403C-BEC1-BB6273C1ACFD}"/>
    <cellStyle name="Normal 5 7 2 4 3 2" xfId="14396" xr:uid="{DCD30E91-7314-4E31-95E7-9BBC3929F705}"/>
    <cellStyle name="Normal 5 7 2 4 4" xfId="11674" xr:uid="{C64712E3-AAF2-4473-8913-C34ED910E5BE}"/>
    <cellStyle name="Normal 5 7 2 5" xfId="7080" xr:uid="{F0F23D0B-1F6F-4582-AD90-A096D16BEA13}"/>
    <cellStyle name="Normal 5 7 2 5 2" xfId="9744" xr:uid="{045F0C0A-9FE5-42D6-8F89-82E6C9CD8970}"/>
    <cellStyle name="Normal 5 7 2 5 2 2" xfId="15134" xr:uid="{5101B2EB-AAAB-4EAA-A127-C2B9715F2FA0}"/>
    <cellStyle name="Normal 5 7 2 5 3" xfId="12381" xr:uid="{E0E3D6FC-5C57-450E-96B4-1463C1AC367B}"/>
    <cellStyle name="Normal 5 7 2 6" xfId="8414" xr:uid="{61B0BCF0-CA98-49FF-938A-E3D329C279A0}"/>
    <cellStyle name="Normal 5 7 2 6 2" xfId="13772" xr:uid="{ECD4EB4E-8B8D-49CB-980D-99FE53B92D53}"/>
    <cellStyle name="Normal 5 7 2 7" xfId="11050" xr:uid="{8ECE3A1C-5CBC-4FFD-B257-ADDB5AB95BD6}"/>
    <cellStyle name="Normal 5 7 3" xfId="3916" xr:uid="{587508E7-C76D-49A1-BBFB-7B592B713942}"/>
    <cellStyle name="Normal 5 7 3 2" xfId="4542" xr:uid="{470BC998-9058-41E2-A5D3-9D7DF3F6BBCC}"/>
    <cellStyle name="Normal 5 7 3 2 2" xfId="7705" xr:uid="{CF94ACA6-7B0B-48C3-A0A0-4F953CDEF551}"/>
    <cellStyle name="Normal 5 7 3 2 2 2" xfId="10371" xr:uid="{2BBC5C30-8BC6-4577-B86F-BD46512FBD94}"/>
    <cellStyle name="Normal 5 7 3 2 2 2 2" xfId="15761" xr:uid="{1BC1BE92-3866-4C32-8825-76DF0DCFC9A4}"/>
    <cellStyle name="Normal 5 7 3 2 2 3" xfId="13008" xr:uid="{2A124D57-9989-40B3-BBBE-8D89BBE04C7F}"/>
    <cellStyle name="Normal 5 7 3 2 3" xfId="9041" xr:uid="{198F3FA5-CDDA-4D84-8C75-C45E9F2C8A96}"/>
    <cellStyle name="Normal 5 7 3 2 3 2" xfId="14399" xr:uid="{6E643FDE-81C4-40A8-A546-FFC90F26F54F}"/>
    <cellStyle name="Normal 5 7 3 2 4" xfId="11677" xr:uid="{C3F6BB21-AF6F-4FC0-A3D3-C36EC13BEC5B}"/>
    <cellStyle name="Normal 5 7 3 3" xfId="7083" xr:uid="{2CEB7F16-B7BF-406D-AB4C-2CD9D82E0C02}"/>
    <cellStyle name="Normal 5 7 3 3 2" xfId="9747" xr:uid="{98FD6552-09C1-47BF-A0B9-DC089B9E108D}"/>
    <cellStyle name="Normal 5 7 3 3 2 2" xfId="15137" xr:uid="{43F359C3-846F-4A72-B7AA-5EB391F846C2}"/>
    <cellStyle name="Normal 5 7 3 3 3" xfId="12384" xr:uid="{41F7C867-E801-43AE-9452-83F3C02181B1}"/>
    <cellStyle name="Normal 5 7 3 4" xfId="8417" xr:uid="{0CE9373E-B3B8-4548-A696-8E45DFBD11CE}"/>
    <cellStyle name="Normal 5 7 3 4 2" xfId="13775" xr:uid="{F0526C24-84CF-4006-AEAB-FDA7935239A9}"/>
    <cellStyle name="Normal 5 7 3 5" xfId="11053" xr:uid="{6F1FE1A0-97F3-4AC8-92C5-9DD3D20B1C5F}"/>
    <cellStyle name="Normal 5 7 4" xfId="3917" xr:uid="{6BA2C269-57DF-4B0E-A14C-F2B7B8F46289}"/>
    <cellStyle name="Normal 5 7 4 2" xfId="4543" xr:uid="{EDB5FAC4-F05C-40F7-BD76-D21534975262}"/>
    <cellStyle name="Normal 5 7 4 2 2" xfId="7706" xr:uid="{9F5F7D79-1B92-4194-B940-77297FF01B61}"/>
    <cellStyle name="Normal 5 7 4 2 2 2" xfId="10372" xr:uid="{5CCA462C-7681-456E-B36F-26034CDA9962}"/>
    <cellStyle name="Normal 5 7 4 2 2 2 2" xfId="15762" xr:uid="{8AE35A4A-19F4-40CD-B4D3-82043957F869}"/>
    <cellStyle name="Normal 5 7 4 2 2 3" xfId="13009" xr:uid="{D6D1B1AB-1F59-4007-8704-B85B723033B5}"/>
    <cellStyle name="Normal 5 7 4 2 3" xfId="9042" xr:uid="{D5AC5966-B4CB-4611-AFAA-502639CA4940}"/>
    <cellStyle name="Normal 5 7 4 2 3 2" xfId="14400" xr:uid="{979E8C65-FC54-4AE6-BAD2-5CD16B12FC47}"/>
    <cellStyle name="Normal 5 7 4 2 4" xfId="11678" xr:uid="{80DD8A2E-1C23-4405-98B7-0CEF0A08A426}"/>
    <cellStyle name="Normal 5 7 4 3" xfId="7084" xr:uid="{7C7EA50C-0920-4DBE-A133-75E15FE81AB7}"/>
    <cellStyle name="Normal 5 7 4 3 2" xfId="9748" xr:uid="{AAD36C8E-F6B6-4C4E-920B-07EEF84E7EFB}"/>
    <cellStyle name="Normal 5 7 4 3 2 2" xfId="15138" xr:uid="{935D3F7D-A431-4BE6-B2CA-C78B03B77111}"/>
    <cellStyle name="Normal 5 7 4 3 3" xfId="12385" xr:uid="{FE7FC1DE-6575-40E1-BD30-3A6694DE9AE3}"/>
    <cellStyle name="Normal 5 7 4 4" xfId="8418" xr:uid="{019F0244-C2D4-48A8-BADD-369263726BEE}"/>
    <cellStyle name="Normal 5 7 4 4 2" xfId="13776" xr:uid="{D459A2FA-1D99-4A26-87B6-24522A1D0FCA}"/>
    <cellStyle name="Normal 5 7 4 5" xfId="11054" xr:uid="{C4D77412-DFA3-43E4-AACF-8BE55D43507F}"/>
    <cellStyle name="Normal 5 7 5" xfId="3918" xr:uid="{5BEC903C-15D0-4779-91E1-A8944681E774}"/>
    <cellStyle name="Normal 5 7 5 2" xfId="4544" xr:uid="{8E47B1B3-2F49-4C22-9055-147E3D3D681F}"/>
    <cellStyle name="Normal 5 7 5 2 2" xfId="7707" xr:uid="{0C10B84E-3DF1-4590-8D62-CE80B2446B6F}"/>
    <cellStyle name="Normal 5 7 5 2 2 2" xfId="10373" xr:uid="{38895820-4A12-4BD2-BE96-FEC7205D8E9E}"/>
    <cellStyle name="Normal 5 7 5 2 2 2 2" xfId="15763" xr:uid="{286EE0DF-6E93-4037-8E0F-DBC79BC3A3A8}"/>
    <cellStyle name="Normal 5 7 5 2 2 3" xfId="13010" xr:uid="{7D23DA84-1E6E-436A-BFC5-2AB59E1E1DE6}"/>
    <cellStyle name="Normal 5 7 5 2 3" xfId="9043" xr:uid="{13693286-E46D-4ECB-A8C1-B7F86A9DDA10}"/>
    <cellStyle name="Normal 5 7 5 2 3 2" xfId="14401" xr:uid="{7D89408B-1CF8-48DF-826E-C6847C8DA700}"/>
    <cellStyle name="Normal 5 7 5 2 4" xfId="11679" xr:uid="{ADCDFBBC-CD02-4D09-912D-D40D70FE49E0}"/>
    <cellStyle name="Normal 5 7 5 3" xfId="7085" xr:uid="{0DA9452A-DFEC-459D-8183-634EBAC91B0D}"/>
    <cellStyle name="Normal 5 7 5 3 2" xfId="9749" xr:uid="{7EE0B8CD-6D49-489D-807C-6FA20F1F7BFF}"/>
    <cellStyle name="Normal 5 7 5 3 2 2" xfId="15139" xr:uid="{D6684695-B4D8-40F0-A7B3-C855E3F8C2D8}"/>
    <cellStyle name="Normal 5 7 5 3 3" xfId="12386" xr:uid="{A06DFE0F-01A8-44FF-BACD-544BB8E62EF6}"/>
    <cellStyle name="Normal 5 7 5 4" xfId="8419" xr:uid="{0A24BB6E-6BE6-456E-BAB6-113888B2990E}"/>
    <cellStyle name="Normal 5 7 5 4 2" xfId="13777" xr:uid="{A151BEA8-1AC9-4014-A672-2F6B5425835C}"/>
    <cellStyle name="Normal 5 7 5 5" xfId="11055" xr:uid="{85293632-B6AA-433D-9218-7B99669D55EF}"/>
    <cellStyle name="Normal 5 7 6" xfId="4538" xr:uid="{AD3B8528-B9EE-416E-A454-8BE1BE50E53E}"/>
    <cellStyle name="Normal 5 7 6 2" xfId="7701" xr:uid="{641BCE1D-959F-4B2E-AB71-1D9336EE0541}"/>
    <cellStyle name="Normal 5 7 6 2 2" xfId="10367" xr:uid="{A9796A63-F326-47C2-AE90-4FB13CC6DB46}"/>
    <cellStyle name="Normal 5 7 6 2 2 2" xfId="15757" xr:uid="{34500B9F-35BF-46FF-BF7A-FD951BB6FB47}"/>
    <cellStyle name="Normal 5 7 6 2 3" xfId="13004" xr:uid="{E506F1B3-6E7F-4505-B985-8A2D59EBA439}"/>
    <cellStyle name="Normal 5 7 6 3" xfId="9037" xr:uid="{A168CD3A-A596-4FA2-90AC-2431BC3D8E54}"/>
    <cellStyle name="Normal 5 7 6 3 2" xfId="14395" xr:uid="{8B6BE7AF-8964-4FFF-94F8-E405DC79FA87}"/>
    <cellStyle name="Normal 5 7 6 4" xfId="11673" xr:uid="{C18BE498-A394-47DF-AF94-62E0B7CAC81B}"/>
    <cellStyle name="Normal 5 7 7" xfId="7079" xr:uid="{A945AAC3-FE80-4BB3-96AE-8E78A8E34914}"/>
    <cellStyle name="Normal 5 7 7 2" xfId="9743" xr:uid="{250D5F58-B22F-40B8-81E7-C9441EDDC31D}"/>
    <cellStyle name="Normal 5 7 7 2 2" xfId="15133" xr:uid="{D83E56FB-2C5C-4B7E-AE73-36B5EA969171}"/>
    <cellStyle name="Normal 5 7 7 3" xfId="12380" xr:uid="{71D7C35D-650F-4218-9430-7F1688B897E8}"/>
    <cellStyle name="Normal 5 7 8" xfId="8413" xr:uid="{1FCC9459-2893-4512-AACE-B3C15613B538}"/>
    <cellStyle name="Normal 5 7 8 2" xfId="13771" xr:uid="{586BEB7F-BCB5-42C0-B979-39A4048F06B5}"/>
    <cellStyle name="Normal 5 7 9" xfId="11049" xr:uid="{9E0088E4-0271-41AA-8F51-88630DBC20AD}"/>
    <cellStyle name="Normal 5 8" xfId="3919" xr:uid="{42ACE040-D4EA-4C4B-8488-C3F0233A276E}"/>
    <cellStyle name="Normal 5 8 2" xfId="3920" xr:uid="{3F5B65CF-8564-4D65-9D27-476399CB6894}"/>
    <cellStyle name="Normal 5 8 2 2" xfId="4546" xr:uid="{7A85AE1B-58B0-4336-82C2-246388FE6EAE}"/>
    <cellStyle name="Normal 5 8 2 2 2" xfId="7709" xr:uid="{64800B2C-EA22-4155-B58A-F2E47AA14439}"/>
    <cellStyle name="Normal 5 8 2 2 2 2" xfId="10375" xr:uid="{480E091D-AD48-4DC0-89F2-EC5F074A47CC}"/>
    <cellStyle name="Normal 5 8 2 2 2 2 2" xfId="15765" xr:uid="{DC420B95-E6C1-4B5C-A41A-D25BBDCF4274}"/>
    <cellStyle name="Normal 5 8 2 2 2 3" xfId="13012" xr:uid="{07FE2DA2-1B64-418A-98CE-2906E0B24C84}"/>
    <cellStyle name="Normal 5 8 2 2 3" xfId="9045" xr:uid="{762B6C31-7453-47AF-AD3B-33CE4617C7A7}"/>
    <cellStyle name="Normal 5 8 2 2 3 2" xfId="14403" xr:uid="{324A0EB2-6CFE-4C95-A3E9-F92B78B0B2C0}"/>
    <cellStyle name="Normal 5 8 2 2 4" xfId="11681" xr:uid="{65165357-C773-4805-BC73-B5A97C5B4129}"/>
    <cellStyle name="Normal 5 8 2 3" xfId="7087" xr:uid="{5506EB12-D9B8-4D02-9EB2-741DC2465F97}"/>
    <cellStyle name="Normal 5 8 2 3 2" xfId="9751" xr:uid="{8800CAAA-7C61-4311-94BF-3FAC16AAB5B7}"/>
    <cellStyle name="Normal 5 8 2 3 2 2" xfId="15141" xr:uid="{EFFCE3F9-B10C-48A8-B660-87624C75E326}"/>
    <cellStyle name="Normal 5 8 2 3 3" xfId="12388" xr:uid="{17A3125C-B26C-4C82-9027-ABE952B27A46}"/>
    <cellStyle name="Normal 5 8 2 4" xfId="8421" xr:uid="{DDD843F0-05F9-4FF3-888F-01C602D61B04}"/>
    <cellStyle name="Normal 5 8 2 4 2" xfId="13779" xr:uid="{F0ED0051-0006-44A2-94F5-BB5F88C4F5D1}"/>
    <cellStyle name="Normal 5 8 2 5" xfId="11057" xr:uid="{13D13EB0-FE26-4C46-9F48-08D9FF1B3570}"/>
    <cellStyle name="Normal 5 8 3" xfId="3921" xr:uid="{82A51AED-9405-4018-AE72-696B4FC397D9}"/>
    <cellStyle name="Normal 5 8 3 2" xfId="4547" xr:uid="{7E629062-1927-40D7-862A-F317EA31B940}"/>
    <cellStyle name="Normal 5 8 3 2 2" xfId="7710" xr:uid="{21E26DD9-EB60-4DD0-8EF5-22BF4B7EDA2D}"/>
    <cellStyle name="Normal 5 8 3 2 2 2" xfId="10376" xr:uid="{95E7EC18-7F4F-4B73-AF81-E17D8983691D}"/>
    <cellStyle name="Normal 5 8 3 2 2 2 2" xfId="15766" xr:uid="{CD399880-34B1-4D5A-85C1-CB9959669822}"/>
    <cellStyle name="Normal 5 8 3 2 2 3" xfId="13013" xr:uid="{CC286CEA-0522-4992-8F8F-101F159263E1}"/>
    <cellStyle name="Normal 5 8 3 2 3" xfId="9046" xr:uid="{DC089A74-9CDF-478F-B367-11588DC8E03A}"/>
    <cellStyle name="Normal 5 8 3 2 3 2" xfId="14404" xr:uid="{BAD6C85C-F2A6-4F6E-9327-FE7BE543E8D1}"/>
    <cellStyle name="Normal 5 8 3 2 4" xfId="11682" xr:uid="{6389BBE8-5610-4CCD-80C8-AA131DEEAA1D}"/>
    <cellStyle name="Normal 5 8 3 3" xfId="7088" xr:uid="{666001BE-AE3C-415A-A79D-28043CF277BA}"/>
    <cellStyle name="Normal 5 8 3 3 2" xfId="9752" xr:uid="{C741A6D4-AF2E-4596-A634-66F637A1705E}"/>
    <cellStyle name="Normal 5 8 3 3 2 2" xfId="15142" xr:uid="{AD76D411-AF17-41B1-8378-9D2E987B2B7E}"/>
    <cellStyle name="Normal 5 8 3 3 3" xfId="12389" xr:uid="{D19F4486-F82C-4B02-AE93-E7E381E611AE}"/>
    <cellStyle name="Normal 5 8 3 4" xfId="8422" xr:uid="{725DF29C-F435-42E3-AEC3-4C964D8574E2}"/>
    <cellStyle name="Normal 5 8 3 4 2" xfId="13780" xr:uid="{765A6EF4-7E0D-40E3-A361-FBC7B892FD57}"/>
    <cellStyle name="Normal 5 8 3 5" xfId="11058" xr:uid="{345C9969-8188-400F-8D6B-C79CD8F2180D}"/>
    <cellStyle name="Normal 5 8 4" xfId="4545" xr:uid="{76692D78-7201-439E-906B-B8E1EAC0C4E0}"/>
    <cellStyle name="Normal 5 8 4 2" xfId="7708" xr:uid="{F62A485B-135F-4658-9892-1CDB0343B779}"/>
    <cellStyle name="Normal 5 8 4 2 2" xfId="10374" xr:uid="{359CFE7B-53B1-412C-AE31-F0A50BBD64BA}"/>
    <cellStyle name="Normal 5 8 4 2 2 2" xfId="15764" xr:uid="{EEDD002F-2DB1-4FE7-999F-75960351A144}"/>
    <cellStyle name="Normal 5 8 4 2 3" xfId="13011" xr:uid="{D06D7772-531B-44E6-8970-750B0428BF15}"/>
    <cellStyle name="Normal 5 8 4 3" xfId="9044" xr:uid="{47D2A9A8-73F9-49A0-91F8-A47693103853}"/>
    <cellStyle name="Normal 5 8 4 3 2" xfId="14402" xr:uid="{D8445D83-936D-49D7-8ABC-ECA69CD8CB90}"/>
    <cellStyle name="Normal 5 8 4 4" xfId="11680" xr:uid="{CE171678-1B29-4631-B3BB-4C9DA80A7D13}"/>
    <cellStyle name="Normal 5 8 5" xfId="7086" xr:uid="{AC8D64D1-64B0-4B96-BF47-5416691F19B8}"/>
    <cellStyle name="Normal 5 8 5 2" xfId="9750" xr:uid="{75BEB6C2-8CBF-4959-A8CB-6C0BEB80D5B3}"/>
    <cellStyle name="Normal 5 8 5 2 2" xfId="15140" xr:uid="{455464C7-FB9F-47F1-AF18-813C847E2111}"/>
    <cellStyle name="Normal 5 8 5 3" xfId="12387" xr:uid="{D27FCE19-3019-4D3D-8303-888B1DCE77BD}"/>
    <cellStyle name="Normal 5 8 6" xfId="8420" xr:uid="{20D2591A-0BA7-4437-B78E-DBA43108B814}"/>
    <cellStyle name="Normal 5 8 6 2" xfId="13778" xr:uid="{21E93ED4-F34B-45C5-9066-23219D34507E}"/>
    <cellStyle name="Normal 5 8 7" xfId="11056" xr:uid="{DADBE120-8B59-45A4-8ABB-1ABD9A9CAF35}"/>
    <cellStyle name="Normal 5 9" xfId="3922" xr:uid="{DC902303-91D7-4AAA-9DB3-E346F3493519}"/>
    <cellStyle name="Normal 5 9 2" xfId="3923" xr:uid="{B5060825-0D0C-4F8F-ABEC-BA361BDA5F56}"/>
    <cellStyle name="Normal 5 9 2 2" xfId="4549" xr:uid="{4315DAB1-B1EE-4DDE-BDAF-875767172625}"/>
    <cellStyle name="Normal 5 9 2 2 2" xfId="7712" xr:uid="{ADA82CC8-B1A0-48C6-A26F-5EF6BEB0ED47}"/>
    <cellStyle name="Normal 5 9 2 2 2 2" xfId="10378" xr:uid="{8581AA79-CB05-489A-9697-BFD63FF21477}"/>
    <cellStyle name="Normal 5 9 2 2 2 2 2" xfId="15768" xr:uid="{E0EA226F-F91D-4DE6-AD4D-F40E57A22097}"/>
    <cellStyle name="Normal 5 9 2 2 2 3" xfId="13015" xr:uid="{A4F544F7-575E-4BCA-AF27-19BE0227472A}"/>
    <cellStyle name="Normal 5 9 2 2 3" xfId="9048" xr:uid="{E1FBD326-B103-4040-8743-26C73013054B}"/>
    <cellStyle name="Normal 5 9 2 2 3 2" xfId="14406" xr:uid="{74185C3E-91A1-4B37-BA4D-D7FAD5DF36E5}"/>
    <cellStyle name="Normal 5 9 2 2 4" xfId="11684" xr:uid="{C4789C82-4FD7-4B8B-9F32-B3870AE64ABD}"/>
    <cellStyle name="Normal 5 9 2 3" xfId="7090" xr:uid="{1C49381C-641E-47D9-9734-73A1ADD100C1}"/>
    <cellStyle name="Normal 5 9 2 3 2" xfId="9754" xr:uid="{7CEADEFF-F244-42D9-B30F-E93925F0895D}"/>
    <cellStyle name="Normal 5 9 2 3 2 2" xfId="15144" xr:uid="{FE993588-7966-4121-8A74-7B79011D20A0}"/>
    <cellStyle name="Normal 5 9 2 3 3" xfId="12391" xr:uid="{5F6E58D2-DEB5-408D-AF7D-574E2C1E4F88}"/>
    <cellStyle name="Normal 5 9 2 4" xfId="8424" xr:uid="{EC24BD89-6192-4FC5-A5DB-24CB1EE3DA92}"/>
    <cellStyle name="Normal 5 9 2 4 2" xfId="13782" xr:uid="{E061A092-2A23-4D29-A551-D7783DA9E3DC}"/>
    <cellStyle name="Normal 5 9 2 5" xfId="11060" xr:uid="{E3DB7A2F-BE9E-40CA-932C-0786D96632D2}"/>
    <cellStyle name="Normal 5 9 3" xfId="4548" xr:uid="{7E2B1AF3-4180-4CF8-9CE9-DCEC4FE3220A}"/>
    <cellStyle name="Normal 5 9 3 2" xfId="7711" xr:uid="{307C197E-24B2-473D-B2DE-330C1333B519}"/>
    <cellStyle name="Normal 5 9 3 2 2" xfId="10377" xr:uid="{FC2F7EFB-80EE-429A-955A-80E4DAEF511B}"/>
    <cellStyle name="Normal 5 9 3 2 2 2" xfId="15767" xr:uid="{41221E21-E1A1-449B-B958-8E74AAEC1A01}"/>
    <cellStyle name="Normal 5 9 3 2 3" xfId="13014" xr:uid="{FDAA5552-0DEC-4B9E-A756-2717F1EAC0C0}"/>
    <cellStyle name="Normal 5 9 3 3" xfId="9047" xr:uid="{0A25802D-EECE-469F-A3FF-42D44AAD63A1}"/>
    <cellStyle name="Normal 5 9 3 3 2" xfId="14405" xr:uid="{73A3939E-A81B-4944-A903-B7F575278540}"/>
    <cellStyle name="Normal 5 9 3 4" xfId="11683" xr:uid="{1BE31C7C-E6DE-4E7C-9AF3-2FF79F3DA0C3}"/>
    <cellStyle name="Normal 5 9 4" xfId="7089" xr:uid="{876894E5-147C-44EA-BE84-144ED3A51817}"/>
    <cellStyle name="Normal 5 9 4 2" xfId="9753" xr:uid="{F404617C-9EA5-465C-9AB8-DBAB1B29404D}"/>
    <cellStyle name="Normal 5 9 4 2 2" xfId="15143" xr:uid="{772AE798-1AC7-495E-A2E1-CE9D1DDDCFA1}"/>
    <cellStyle name="Normal 5 9 4 3" xfId="12390" xr:uid="{56FECD33-E70A-47C2-AB52-4679D8055C1A}"/>
    <cellStyle name="Normal 5 9 5" xfId="8423" xr:uid="{E0CE2B51-AA2A-4D5D-837A-0A4AB5DD186F}"/>
    <cellStyle name="Normal 5 9 5 2" xfId="13781" xr:uid="{6829B8AD-F264-4C64-84AE-4E5C067AC1D2}"/>
    <cellStyle name="Normal 5 9 6" xfId="11059" xr:uid="{E677F327-C3DD-4F9D-B043-BEC5CD091AD9}"/>
    <cellStyle name="Normal 6" xfId="1030" xr:uid="{195552BB-976E-4FDA-AA4C-E0F08688B79E}"/>
    <cellStyle name="Normal 6 10" xfId="3925" xr:uid="{290D84E9-C07C-4934-8201-59FA99DB3E77}"/>
    <cellStyle name="Normal 6 10 2" xfId="4551" xr:uid="{681B3C67-E4C5-408E-96FC-AE1C442857C8}"/>
    <cellStyle name="Normal 6 10 2 2" xfId="7714" xr:uid="{F87F3999-9DC9-436A-B7E9-429FEB788CC9}"/>
    <cellStyle name="Normal 6 10 2 2 2" xfId="10380" xr:uid="{2AD938E3-4019-46DA-B49A-A66BF22B6FC2}"/>
    <cellStyle name="Normal 6 10 2 2 2 2" xfId="15770" xr:uid="{E0EAFB4E-D36B-4E1F-9C1E-2753F2C2AA0F}"/>
    <cellStyle name="Normal 6 10 2 2 3" xfId="13017" xr:uid="{33A2D485-39A0-4D18-A3B6-2E086CF6AA7A}"/>
    <cellStyle name="Normal 6 10 2 3" xfId="9050" xr:uid="{560B3557-9252-4CED-8F2E-1546204DF712}"/>
    <cellStyle name="Normal 6 10 2 3 2" xfId="14408" xr:uid="{A037E3FA-B3CB-4FC3-B4C2-9F43D8FCC701}"/>
    <cellStyle name="Normal 6 10 2 4" xfId="11686" xr:uid="{455E6CF5-7226-4472-9B43-DF87095B19DB}"/>
    <cellStyle name="Normal 6 10 3" xfId="7092" xr:uid="{8D0BBF9F-9813-48BC-83B2-12AF49BE20B7}"/>
    <cellStyle name="Normal 6 10 3 2" xfId="9756" xr:uid="{D139BB61-E73A-4E80-A2AE-6F9018B0EB2B}"/>
    <cellStyle name="Normal 6 10 3 2 2" xfId="15146" xr:uid="{590441D8-247C-4331-B0EC-DD4098C5A173}"/>
    <cellStyle name="Normal 6 10 3 3" xfId="12393" xr:uid="{CA6CB8EA-8988-4634-9C38-9AC2E1E67E7C}"/>
    <cellStyle name="Normal 6 10 4" xfId="8426" xr:uid="{F8FB2B62-7946-430B-8129-A475C4498F2F}"/>
    <cellStyle name="Normal 6 10 4 2" xfId="13784" xr:uid="{F8D498C5-AD75-43A7-82BB-E5FF73D25AE8}"/>
    <cellStyle name="Normal 6 10 5" xfId="11062" xr:uid="{505A2B5F-0138-4F7C-91E2-0546F0216962}"/>
    <cellStyle name="Normal 6 11" xfId="3926" xr:uid="{3CAD44DF-2B97-48BA-BF8F-9AD04361A59D}"/>
    <cellStyle name="Normal 6 11 2" xfId="4552" xr:uid="{CAE1960D-58BB-42B6-84EE-A54C71D908E0}"/>
    <cellStyle name="Normal 6 11 2 2" xfId="7715" xr:uid="{1B0F0A0D-344D-4715-AAD6-064194F66899}"/>
    <cellStyle name="Normal 6 11 2 2 2" xfId="10381" xr:uid="{77F7C653-8AD3-40A9-9734-0453824A6930}"/>
    <cellStyle name="Normal 6 11 2 2 2 2" xfId="15771" xr:uid="{1A4A808E-2EAF-4989-A823-DF810C0D2DA4}"/>
    <cellStyle name="Normal 6 11 2 2 3" xfId="13018" xr:uid="{80566052-B1CB-4FD8-B954-509EBFA12793}"/>
    <cellStyle name="Normal 6 11 2 3" xfId="9051" xr:uid="{8F2E9E6D-A0B7-4852-BFDE-95C9F18C2A91}"/>
    <cellStyle name="Normal 6 11 2 3 2" xfId="14409" xr:uid="{39C1B398-0247-4FB5-8164-18EF856781C7}"/>
    <cellStyle name="Normal 6 11 2 4" xfId="11687" xr:uid="{117CF241-AC36-4FE2-AE79-6107F40BBD88}"/>
    <cellStyle name="Normal 6 11 3" xfId="7093" xr:uid="{AC122DF2-4159-47F8-A5D2-244E8DF36FA3}"/>
    <cellStyle name="Normal 6 11 3 2" xfId="9757" xr:uid="{18CB8DDF-9A0C-4B58-A8B9-190F74E0F57B}"/>
    <cellStyle name="Normal 6 11 3 2 2" xfId="15147" xr:uid="{B36EB537-54DD-4EE8-962C-48623C454A0B}"/>
    <cellStyle name="Normal 6 11 3 3" xfId="12394" xr:uid="{122E3FAC-6BA7-4444-9CD0-936B051A57A9}"/>
    <cellStyle name="Normal 6 11 4" xfId="8427" xr:uid="{D5A1E68E-2DED-4B2F-84DE-B917B750C511}"/>
    <cellStyle name="Normal 6 11 4 2" xfId="13785" xr:uid="{3B3AE3DB-F431-4F05-AF25-540CBA579B03}"/>
    <cellStyle name="Normal 6 11 5" xfId="11063" xr:uid="{2B144D0F-5BEF-4F3F-85B7-81C6A5E25F9F}"/>
    <cellStyle name="Normal 6 12" xfId="3927" xr:uid="{5259DB44-A1A4-448D-8B2B-D00B041F55EF}"/>
    <cellStyle name="Normal 6 12 2" xfId="4553" xr:uid="{5F5B99AE-F852-40CE-8632-86AD8410380E}"/>
    <cellStyle name="Normal 6 12 2 2" xfId="7716" xr:uid="{4A529902-D084-4F7E-863D-09005C5D2142}"/>
    <cellStyle name="Normal 6 12 2 2 2" xfId="10382" xr:uid="{2C30AB0F-72E5-4E23-AF33-0193147B058A}"/>
    <cellStyle name="Normal 6 12 2 2 2 2" xfId="15772" xr:uid="{EFCA23D5-6444-4CEE-9E48-209D82E03243}"/>
    <cellStyle name="Normal 6 12 2 2 3" xfId="13019" xr:uid="{2BD97ECB-1CAB-42A9-86B0-16E41B785BEF}"/>
    <cellStyle name="Normal 6 12 2 3" xfId="9052" xr:uid="{7E0693EC-A903-49E1-B9D5-9A4F76144BC5}"/>
    <cellStyle name="Normal 6 12 2 3 2" xfId="14410" xr:uid="{1875A739-F195-4DD7-A496-3933F9EFD42D}"/>
    <cellStyle name="Normal 6 12 2 4" xfId="11688" xr:uid="{3F906886-3AC1-44C9-BEDC-F0FE36C5ED5C}"/>
    <cellStyle name="Normal 6 12 3" xfId="7094" xr:uid="{12BEEF85-4F07-4C27-81F9-117E672F1E2E}"/>
    <cellStyle name="Normal 6 12 3 2" xfId="9758" xr:uid="{2CB8705E-2408-4507-B84F-D248FB91B853}"/>
    <cellStyle name="Normal 6 12 3 2 2" xfId="15148" xr:uid="{3CC7AEBD-9914-4E7A-BBE0-29DE4D64F839}"/>
    <cellStyle name="Normal 6 12 3 3" xfId="12395" xr:uid="{8432B55C-6858-454D-850E-E4169C7553EC}"/>
    <cellStyle name="Normal 6 12 4" xfId="8428" xr:uid="{5264C910-3B5D-4AE1-91D9-971A01B1812B}"/>
    <cellStyle name="Normal 6 12 4 2" xfId="13786" xr:uid="{909E8D32-DE25-4385-82D4-78A35B539FE7}"/>
    <cellStyle name="Normal 6 12 5" xfId="11064" xr:uid="{A5742D57-2528-4A90-8336-414EA686EB95}"/>
    <cellStyle name="Normal 6 13" xfId="3924" xr:uid="{9D59C52F-4085-4FB6-901C-E413942ECEC9}"/>
    <cellStyle name="Normal 6 13 2" xfId="4550" xr:uid="{13DB917D-5DA4-4707-A5B9-EC5B3428C3E3}"/>
    <cellStyle name="Normal 6 13 2 2" xfId="7713" xr:uid="{E7C4CFFF-D073-442C-A0AE-2352CDB11F51}"/>
    <cellStyle name="Normal 6 13 2 2 2" xfId="10379" xr:uid="{319C0F10-D39C-4188-9A90-E1737602A7E1}"/>
    <cellStyle name="Normal 6 13 2 2 2 2" xfId="15769" xr:uid="{FA598866-77AB-4742-AADF-F8ECF503E6BD}"/>
    <cellStyle name="Normal 6 13 2 2 3" xfId="13016" xr:uid="{91923C2A-153D-4087-8C0C-F14F295E5EA0}"/>
    <cellStyle name="Normal 6 13 2 3" xfId="9049" xr:uid="{FA1389CA-176B-487B-894E-99E61A6CD4ED}"/>
    <cellStyle name="Normal 6 13 2 3 2" xfId="14407" xr:uid="{2F8ACED1-D281-459B-A366-57DABADEE739}"/>
    <cellStyle name="Normal 6 13 2 4" xfId="11685" xr:uid="{B4037CC5-0B28-41E5-A2DF-FE86BD4476DF}"/>
    <cellStyle name="Normal 6 13 3" xfId="7091" xr:uid="{34CB8DBC-DEE1-4E3A-BA24-6FF4C41448F0}"/>
    <cellStyle name="Normal 6 13 3 2" xfId="9755" xr:uid="{8208FF91-6759-49AD-83E5-283ADF9320F6}"/>
    <cellStyle name="Normal 6 13 3 2 2" xfId="15145" xr:uid="{6C7456A8-5DC9-4D12-B175-5FCFCD2D3052}"/>
    <cellStyle name="Normal 6 13 3 3" xfId="12392" xr:uid="{BE32344C-4217-4053-ABA7-726D335DFE73}"/>
    <cellStyle name="Normal 6 13 4" xfId="8425" xr:uid="{04F20D3E-310B-4574-BAAC-94FA7BC72C9C}"/>
    <cellStyle name="Normal 6 13 4 2" xfId="13783" xr:uid="{AD94E9EC-9ECC-4DEF-B6EC-7C9E72853155}"/>
    <cellStyle name="Normal 6 13 5" xfId="11061" xr:uid="{9F6363F5-254F-48EF-9A74-8E831A9DC5EA}"/>
    <cellStyle name="Normal 6 14" xfId="4110" xr:uid="{F5549C20-CFD7-46E7-9268-E571C8850750}"/>
    <cellStyle name="Normal 6 14 2" xfId="7275" xr:uid="{404462D7-C99B-4703-BE2F-C68739A23000}"/>
    <cellStyle name="Normal 6 14 2 2" xfId="9939" xr:uid="{C3646C3A-EDC8-4A00-BA11-525022AC1013}"/>
    <cellStyle name="Normal 6 14 2 2 2" xfId="15329" xr:uid="{74616B7B-97A9-41B8-B613-BB8DF9471AE8}"/>
    <cellStyle name="Normal 6 14 2 3" xfId="12576" xr:uid="{CC66E934-B666-4481-A04B-7EDCB21D363F}"/>
    <cellStyle name="Normal 6 14 3" xfId="8609" xr:uid="{F96F4BDC-71C1-4C59-A395-A5B276BBCE73}"/>
    <cellStyle name="Normal 6 14 3 2" xfId="13967" xr:uid="{6859DDC7-D388-4C7B-8BEF-B267E42134A3}"/>
    <cellStyle name="Normal 6 14 4" xfId="11245" xr:uid="{0878F1F5-CC0C-4422-B732-DB0F9F44ADF0}"/>
    <cellStyle name="Normal 6 15" xfId="3391" xr:uid="{BF2F516F-5E78-478E-9754-4840CB7C83C0}"/>
    <cellStyle name="Normal 6 15 2" xfId="6657" xr:uid="{9B5FC02A-B991-46B6-9021-3B5E840EE03C}"/>
    <cellStyle name="Normal 6 15 2 2" xfId="9328" xr:uid="{6DE60FCF-2E87-4E86-BD67-DF8C97F90B4A}"/>
    <cellStyle name="Normal 6 15 2 2 2" xfId="14718" xr:uid="{6ECBD9C7-D407-43E6-9C3C-F8D0276FAD1C}"/>
    <cellStyle name="Normal 6 15 2 3" xfId="11965" xr:uid="{235253BE-1BEF-47B1-8BAB-F0DBEF573C24}"/>
    <cellStyle name="Normal 6 15 3" xfId="7989" xr:uid="{574C0CAE-63FF-4FA7-9C8F-4ABE42CA1209}"/>
    <cellStyle name="Normal 6 15 3 2" xfId="13348" xr:uid="{5E2AA510-B7C8-443E-9DE6-CE9E20F6DF2D}"/>
    <cellStyle name="Normal 6 15 4" xfId="10634" xr:uid="{57799016-BFC5-4173-82A5-EDAA4C07C3F0}"/>
    <cellStyle name="Normal 6 16" xfId="6232" xr:uid="{08DE9ED5-0FEF-4C49-BFF5-ECB27FF287A4}"/>
    <cellStyle name="Normal 6 16 2" xfId="9262" xr:uid="{30A480FB-53C2-4750-B39C-CB0FE4BE9273}"/>
    <cellStyle name="Normal 6 16 2 2" xfId="14644" xr:uid="{FD5E91EC-F80E-460F-A222-9E83A266C138}"/>
    <cellStyle name="Normal 6 16 3" xfId="11899" xr:uid="{869EB8FC-EEF3-45EA-BBC3-6A8C450CEB00}"/>
    <cellStyle name="Normal 6 17" xfId="7906" xr:uid="{A7AFF3B6-A667-4EC2-88F9-039984F4CCA5}"/>
    <cellStyle name="Normal 6 17 2" xfId="13221" xr:uid="{E22978DB-7E52-4556-A6B4-654C40FCCFF3}"/>
    <cellStyle name="Normal 6 18" xfId="10568" xr:uid="{DE88177F-55C4-41A4-A1F6-FFCD2B3A7746}"/>
    <cellStyle name="Normal 6 2" xfId="1031" xr:uid="{D86EA66A-C6AA-4B96-99D9-26ACDD779233}"/>
    <cellStyle name="Normal 6 2 2" xfId="2653" xr:uid="{87FA946C-926E-41CD-B2E0-5F67F68C8804}"/>
    <cellStyle name="Normal 6 2 2 2" xfId="3930" xr:uid="{D17CA675-CAA0-4817-ACC0-0328143AD221}"/>
    <cellStyle name="Normal 6 2 2 2 2" xfId="4556" xr:uid="{818E727D-6083-4184-A1DD-95C14E253426}"/>
    <cellStyle name="Normal 6 2 2 2 2 2" xfId="7719" xr:uid="{EC5DEDD1-A197-47ED-9655-FD5C3D107766}"/>
    <cellStyle name="Normal 6 2 2 2 2 2 2" xfId="10385" xr:uid="{34B8B45A-B10B-4401-BF16-31F5EF197473}"/>
    <cellStyle name="Normal 6 2 2 2 2 2 2 2" xfId="15775" xr:uid="{2BB6AF88-1F53-4D38-AA37-3D0667168511}"/>
    <cellStyle name="Normal 6 2 2 2 2 2 3" xfId="13022" xr:uid="{005A8BE5-3EF8-4F96-9924-F8E11C20CCDE}"/>
    <cellStyle name="Normal 6 2 2 2 2 3" xfId="9055" xr:uid="{D9A29D09-848A-4E85-AB7D-931FA69A74D8}"/>
    <cellStyle name="Normal 6 2 2 2 2 3 2" xfId="14413" xr:uid="{FFD1A108-0FE8-4A13-91FF-07A12D3C2502}"/>
    <cellStyle name="Normal 6 2 2 2 2 4" xfId="11691" xr:uid="{8E00D450-D467-4E9A-8E82-AC373FAEFF5E}"/>
    <cellStyle name="Normal 6 2 2 2 3" xfId="7097" xr:uid="{8860B5E7-E730-4952-9BD9-ADEE28570769}"/>
    <cellStyle name="Normal 6 2 2 2 3 2" xfId="9761" xr:uid="{8E7DF2EF-8D3A-4B0E-9D72-91A63C4200F7}"/>
    <cellStyle name="Normal 6 2 2 2 3 2 2" xfId="15151" xr:uid="{95947082-4050-4EC9-9527-D11FABF53157}"/>
    <cellStyle name="Normal 6 2 2 2 3 3" xfId="12398" xr:uid="{9996E81C-B78A-465C-8085-88CED20E3A9F}"/>
    <cellStyle name="Normal 6 2 2 2 4" xfId="8431" xr:uid="{0384285B-F0CB-4955-A402-F258613C1673}"/>
    <cellStyle name="Normal 6 2 2 2 4 2" xfId="13789" xr:uid="{920E2007-C01C-423F-B27C-37660266CFD7}"/>
    <cellStyle name="Normal 6 2 2 2 5" xfId="11067" xr:uid="{CDCBD777-51CD-41F7-8F78-DA6CB94F7348}"/>
    <cellStyle name="Normal 6 2 2 3" xfId="3931" xr:uid="{AF4C7C0D-1F38-44CB-A00E-8D94AEFE782F}"/>
    <cellStyle name="Normal 6 2 2 3 2" xfId="4557" xr:uid="{6D4B5EA7-D1C2-481A-9295-2B0F13809E20}"/>
    <cellStyle name="Normal 6 2 2 3 2 2" xfId="7720" xr:uid="{72C0A60C-FE75-4A30-9BBF-26C4B25B1349}"/>
    <cellStyle name="Normal 6 2 2 3 2 2 2" xfId="10386" xr:uid="{FCC8BA5F-5821-4EF2-B91E-5D107D656ABD}"/>
    <cellStyle name="Normal 6 2 2 3 2 2 2 2" xfId="15776" xr:uid="{3154CCF8-FC73-4FEC-8BDD-D98EF0CBFF52}"/>
    <cellStyle name="Normal 6 2 2 3 2 2 3" xfId="13023" xr:uid="{93874F6D-2251-4155-B51B-DD76A69F1C57}"/>
    <cellStyle name="Normal 6 2 2 3 2 3" xfId="9056" xr:uid="{8CC41756-6561-4CA3-86A6-88CA9007FA56}"/>
    <cellStyle name="Normal 6 2 2 3 2 3 2" xfId="14414" xr:uid="{F3891F59-0B66-435F-BE64-A0277BBA77DE}"/>
    <cellStyle name="Normal 6 2 2 3 2 4" xfId="11692" xr:uid="{FB602729-2F02-4C25-8BBD-F29FAAFA824E}"/>
    <cellStyle name="Normal 6 2 2 3 3" xfId="7098" xr:uid="{73FE9A86-557C-4F60-8133-0DAD098241F9}"/>
    <cellStyle name="Normal 6 2 2 3 3 2" xfId="9762" xr:uid="{7D7EFDB1-E21D-4D2B-A940-883BC9BDF928}"/>
    <cellStyle name="Normal 6 2 2 3 3 2 2" xfId="15152" xr:uid="{7D3365B3-8A53-450F-9B7D-F412DCE456E5}"/>
    <cellStyle name="Normal 6 2 2 3 3 3" xfId="12399" xr:uid="{7DAA9BBF-413D-4C35-8D92-AD1462108F53}"/>
    <cellStyle name="Normal 6 2 2 3 4" xfId="8432" xr:uid="{CF07AE55-00AE-4BC6-AFE8-C61DDB24D014}"/>
    <cellStyle name="Normal 6 2 2 3 4 2" xfId="13790" xr:uid="{32060907-A60C-40A7-A017-039BDCA39CD8}"/>
    <cellStyle name="Normal 6 2 2 3 5" xfId="11068" xr:uid="{92C3A6B1-6A53-4F84-954E-BA1C1389FB91}"/>
    <cellStyle name="Normal 6 2 2 4" xfId="3929" xr:uid="{6F4DAD1A-9093-409B-9208-396E6C36EA64}"/>
    <cellStyle name="Normal 6 2 2 4 2" xfId="4555" xr:uid="{D4A0C0F0-D92C-4ACF-A404-CC91C0559986}"/>
    <cellStyle name="Normal 6 2 2 4 2 2" xfId="7718" xr:uid="{99C15253-E0F0-428A-91CE-E07914B3B29B}"/>
    <cellStyle name="Normal 6 2 2 4 2 2 2" xfId="10384" xr:uid="{D9FDB174-4BB2-4D3D-8086-A91902A62BF0}"/>
    <cellStyle name="Normal 6 2 2 4 2 2 2 2" xfId="15774" xr:uid="{FC33DA2A-B9D8-4A16-AC7D-88AB8B91D22E}"/>
    <cellStyle name="Normal 6 2 2 4 2 2 3" xfId="13021" xr:uid="{48B379CD-D815-4582-864C-09F4EB1B0298}"/>
    <cellStyle name="Normal 6 2 2 4 2 3" xfId="9054" xr:uid="{8BAE45CE-BF65-4BB8-9120-3FE1B15BBD27}"/>
    <cellStyle name="Normal 6 2 2 4 2 3 2" xfId="14412" xr:uid="{3B25A565-1387-4506-B3A2-6B8B8E5F2262}"/>
    <cellStyle name="Normal 6 2 2 4 2 4" xfId="11690" xr:uid="{1152E394-4F44-4A0B-8841-B1A236366CFF}"/>
    <cellStyle name="Normal 6 2 2 4 3" xfId="7096" xr:uid="{C7276CCD-A5C1-4C23-AA3B-D2A2853BE5EB}"/>
    <cellStyle name="Normal 6 2 2 4 3 2" xfId="9760" xr:uid="{A2E35342-C940-4A08-947A-7E24187EEDE7}"/>
    <cellStyle name="Normal 6 2 2 4 3 2 2" xfId="15150" xr:uid="{7E19E785-D385-488F-9556-2F8E7E9ABD38}"/>
    <cellStyle name="Normal 6 2 2 4 3 3" xfId="12397" xr:uid="{D4529999-485A-4650-BD42-18E17677AE0A}"/>
    <cellStyle name="Normal 6 2 2 4 4" xfId="8430" xr:uid="{68D6807F-A2DF-4E87-A916-8C00B88E22A6}"/>
    <cellStyle name="Normal 6 2 2 4 4 2" xfId="13788" xr:uid="{55A9328B-4FBB-4461-9B8C-39AF9950733F}"/>
    <cellStyle name="Normal 6 2 2 4 5" xfId="11066" xr:uid="{701C0D05-C9B9-4349-A5AA-4E22F331604F}"/>
    <cellStyle name="Normal 6 2 2 5" xfId="4134" xr:uid="{912EF51F-B5E4-40DF-8E5A-4CE879445248}"/>
    <cellStyle name="Normal 6 2 2 5 2" xfId="7299" xr:uid="{B485F362-6D0B-4C81-B8BE-453C105ACE52}"/>
    <cellStyle name="Normal 6 2 2 5 2 2" xfId="9963" xr:uid="{3A954098-E54B-4655-93A6-1C9E89999135}"/>
    <cellStyle name="Normal 6 2 2 5 2 2 2" xfId="15353" xr:uid="{237690A0-7758-4FBB-9C50-15FB4419FC9E}"/>
    <cellStyle name="Normal 6 2 2 5 2 3" xfId="12600" xr:uid="{D2BC3D6C-68D1-4A86-A7D3-FC7D24B3BC1E}"/>
    <cellStyle name="Normal 6 2 2 5 3" xfId="8633" xr:uid="{B5B34F92-F9FB-4C43-9E20-2DAB08DF0E2A}"/>
    <cellStyle name="Normal 6 2 2 5 3 2" xfId="13991" xr:uid="{ACAD30B8-BD19-4100-8DB3-D4A1E7DAA06F}"/>
    <cellStyle name="Normal 6 2 2 5 4" xfId="11269" xr:uid="{7E560CE6-5FE1-4539-8BF2-1A5DCADF5D7C}"/>
    <cellStyle name="Normal 6 2 2 6" xfId="3483" xr:uid="{CB63D9A4-F17A-4D52-939B-5EA3A4E7B05E}"/>
    <cellStyle name="Normal 6 2 2 6 2" xfId="6689" xr:uid="{DD32BE00-A92C-400B-BD56-645A0075DEFC}"/>
    <cellStyle name="Normal 6 2 2 6 2 2" xfId="9352" xr:uid="{BEA8BCB8-2510-4BBA-9C05-BE4875823C81}"/>
    <cellStyle name="Normal 6 2 2 6 2 2 2" xfId="14742" xr:uid="{359F13CE-6429-4C7E-B6D9-5E48B05A12FD}"/>
    <cellStyle name="Normal 6 2 2 6 2 3" xfId="11989" xr:uid="{F05231DE-6887-4FC0-8BCD-1385CA6E2340}"/>
    <cellStyle name="Normal 6 2 2 6 3" xfId="8017" xr:uid="{C0AACC6A-98B5-4E8D-A940-BF35A0343EC3}"/>
    <cellStyle name="Normal 6 2 2 6 3 2" xfId="13375" xr:uid="{6CF27A7D-1301-4103-B91C-9594DF5D237A}"/>
    <cellStyle name="Normal 6 2 2 6 4" xfId="10658" xr:uid="{3FCAD3DF-5ABD-4BF3-AF1C-5B4FBD15BA78}"/>
    <cellStyle name="Normal 6 2 3" xfId="3359" xr:uid="{F3EB3EA8-ED48-47AF-A1F1-65D5174F47DA}"/>
    <cellStyle name="Normal 6 2 3 2" xfId="3932" xr:uid="{4C2D2993-2F2B-4227-A858-0AE5341DE858}"/>
    <cellStyle name="Normal 6 2 3 2 2" xfId="4558" xr:uid="{5223DAF3-0918-4DFA-9DBC-FF2C1174053F}"/>
    <cellStyle name="Normal 6 2 3 2 2 2" xfId="7721" xr:uid="{00EEA4DC-3AE5-45B8-9EB5-14214715E75C}"/>
    <cellStyle name="Normal 6 2 3 2 2 2 2" xfId="10387" xr:uid="{B539B475-DF65-4327-B27C-7D9143C61C60}"/>
    <cellStyle name="Normal 6 2 3 2 2 2 2 2" xfId="15777" xr:uid="{A74D4220-9C21-4116-B41A-76E8886067D9}"/>
    <cellStyle name="Normal 6 2 3 2 2 2 3" xfId="13024" xr:uid="{471DE632-0813-41D2-A6A1-577D9C80037D}"/>
    <cellStyle name="Normal 6 2 3 2 2 3" xfId="9057" xr:uid="{F5653038-DFE0-404C-888C-C6A1D3C133AA}"/>
    <cellStyle name="Normal 6 2 3 2 2 3 2" xfId="14415" xr:uid="{1FDC8B19-2290-44A4-84A5-FEF3FD7ADCED}"/>
    <cellStyle name="Normal 6 2 3 2 2 4" xfId="11693" xr:uid="{0814AA19-07BA-4D91-809A-429F98609CC1}"/>
    <cellStyle name="Normal 6 2 3 2 3" xfId="7099" xr:uid="{3478A172-8DB0-47BA-96C0-B1DA17617A45}"/>
    <cellStyle name="Normal 6 2 3 2 3 2" xfId="9763" xr:uid="{8E99799B-86AA-463A-8169-5CA0C6C2787D}"/>
    <cellStyle name="Normal 6 2 3 2 3 2 2" xfId="15153" xr:uid="{E4F70726-51CF-4647-90C2-B2D8BCFD349C}"/>
    <cellStyle name="Normal 6 2 3 2 3 3" xfId="12400" xr:uid="{AF011D7A-63B3-4DE9-917E-2F8160CE34AF}"/>
    <cellStyle name="Normal 6 2 3 2 4" xfId="8433" xr:uid="{67AC2CE8-B42F-4C7F-B28A-42C1A6B74381}"/>
    <cellStyle name="Normal 6 2 3 2 4 2" xfId="13791" xr:uid="{1EE69EB8-DE66-41D9-A04D-90D5A46C8D4B}"/>
    <cellStyle name="Normal 6 2 3 2 5" xfId="11069" xr:uid="{B2228A23-3D9B-471F-91B9-9037F7A802C0}"/>
    <cellStyle name="Normal 6 2 3 3" xfId="4150" xr:uid="{1BECDC24-8DF8-440C-A666-4868E2EC570B}"/>
    <cellStyle name="Normal 6 2 3 3 2" xfId="7315" xr:uid="{7C3EA7AD-472E-4E77-8960-A473EA6D8CC2}"/>
    <cellStyle name="Normal 6 2 3 3 2 2" xfId="9979" xr:uid="{BCE9F990-CAE2-4A0A-8122-0C7FC4F41D27}"/>
    <cellStyle name="Normal 6 2 3 3 2 2 2" xfId="15369" xr:uid="{CF25527D-E37F-4BBB-9D99-F340F88C663F}"/>
    <cellStyle name="Normal 6 2 3 3 2 3" xfId="12616" xr:uid="{04456F09-E212-4973-A15E-B5D9027D38E9}"/>
    <cellStyle name="Normal 6 2 3 3 3" xfId="8649" xr:uid="{6ECA29D0-55A2-44A0-8DE7-D5C5D5CF0AFC}"/>
    <cellStyle name="Normal 6 2 3 3 3 2" xfId="14007" xr:uid="{0CA53076-A25B-4A19-A513-91A3E83F735F}"/>
    <cellStyle name="Normal 6 2 3 3 4" xfId="11285" xr:uid="{64BA2542-C696-4DDD-8881-C18786399216}"/>
    <cellStyle name="Normal 6 2 3 4" xfId="3499" xr:uid="{AA7A9FDE-FB7C-4C7D-AF6E-35AEB4BE9E4E}"/>
    <cellStyle name="Normal 6 2 3 4 2" xfId="6705" xr:uid="{02B24495-BE2B-4AE1-B798-9DDDBA7CFA0F}"/>
    <cellStyle name="Normal 6 2 3 4 2 2" xfId="9368" xr:uid="{2183546F-1653-4113-841C-2DC30DCFCB61}"/>
    <cellStyle name="Normal 6 2 3 4 2 2 2" xfId="14758" xr:uid="{91BA88DB-5F8E-4260-A8C5-5C2AF80E9CC6}"/>
    <cellStyle name="Normal 6 2 3 4 2 3" xfId="12005" xr:uid="{CCC7EC19-0CA7-438C-A7DB-0EFB1D31916F}"/>
    <cellStyle name="Normal 6 2 3 4 3" xfId="8033" xr:uid="{D8B669EC-419D-4FAD-9A73-15AA7CADA591}"/>
    <cellStyle name="Normal 6 2 3 4 3 2" xfId="13391" xr:uid="{A7367986-CD66-4C61-8E02-1F83C2BF64D8}"/>
    <cellStyle name="Normal 6 2 3 4 4" xfId="10674" xr:uid="{2B35A039-7A19-4745-A399-8AC923E66B2F}"/>
    <cellStyle name="Normal 6 2 3 5" xfId="6637" xr:uid="{18121EC2-AD52-4788-87D6-EAD1BFA96C96}"/>
    <cellStyle name="Normal 6 2 3 5 2" xfId="9309" xr:uid="{A499852E-B78D-4D14-90C4-E2412C755E6B}"/>
    <cellStyle name="Normal 6 2 3 5 2 2" xfId="14699" xr:uid="{C7C2CAA6-6D1D-4136-980A-8EF95DA26196}"/>
    <cellStyle name="Normal 6 2 3 5 3" xfId="11946" xr:uid="{9A5417BD-B3DD-4AAE-91DC-0608FA2FD8DB}"/>
    <cellStyle name="Normal 6 2 3 6" xfId="7971" xr:uid="{2782A50E-C2CF-428C-AA66-D080253B7FCC}"/>
    <cellStyle name="Normal 6 2 3 6 2" xfId="13329" xr:uid="{1440539A-7ECD-4DEE-8BBC-B129A2E61194}"/>
    <cellStyle name="Normal 6 2 3 7" xfId="10615" xr:uid="{A86A5012-1A15-4876-AFB8-777446AE1C6F}"/>
    <cellStyle name="Normal 6 2 4" xfId="3933" xr:uid="{078BE7A5-57BE-4470-9B88-D08DD58B50E5}"/>
    <cellStyle name="Normal 6 2 4 2" xfId="4559" xr:uid="{2353E4EC-EB74-476F-A6B4-F4717B08EE05}"/>
    <cellStyle name="Normal 6 2 4 2 2" xfId="7722" xr:uid="{DC7D9EE5-5038-47DD-8D00-34F314F1976E}"/>
    <cellStyle name="Normal 6 2 4 2 2 2" xfId="10388" xr:uid="{8D6DFB91-2119-46D4-847F-643EBAB0B80E}"/>
    <cellStyle name="Normal 6 2 4 2 2 2 2" xfId="15778" xr:uid="{EDCE98AB-4561-455A-9760-89A750CA1D82}"/>
    <cellStyle name="Normal 6 2 4 2 2 3" xfId="13025" xr:uid="{BF3E61A0-9FDB-402D-82C0-C98ABCFAECB9}"/>
    <cellStyle name="Normal 6 2 4 2 3" xfId="9058" xr:uid="{1068B865-C368-4BE1-AEFA-3E9BBD17B6A7}"/>
    <cellStyle name="Normal 6 2 4 2 3 2" xfId="14416" xr:uid="{947B642F-2583-457F-8F37-09D6F95B43DF}"/>
    <cellStyle name="Normal 6 2 4 2 4" xfId="11694" xr:uid="{3365C341-E78B-4EA1-B9FF-6C02CAC81455}"/>
    <cellStyle name="Normal 6 2 4 3" xfId="7100" xr:uid="{86DD4F14-7CEE-4C8F-8FC0-B5690142CB66}"/>
    <cellStyle name="Normal 6 2 4 3 2" xfId="9764" xr:uid="{1B6F6ADA-6EAD-4DCB-84D3-E74C7A6D90E2}"/>
    <cellStyle name="Normal 6 2 4 3 2 2" xfId="15154" xr:uid="{63BC6E96-678C-4650-863B-49D5D17A6B7F}"/>
    <cellStyle name="Normal 6 2 4 3 3" xfId="12401" xr:uid="{20A2DFD1-9F54-46AD-A61A-5C60335C547E}"/>
    <cellStyle name="Normal 6 2 4 4" xfId="8434" xr:uid="{985F5022-C85E-4390-A21D-8714406D8EBD}"/>
    <cellStyle name="Normal 6 2 4 4 2" xfId="13792" xr:uid="{74B2C3B6-8FFF-4A78-94D1-2F038E709FA7}"/>
    <cellStyle name="Normal 6 2 4 5" xfId="11070" xr:uid="{4A51763F-CB76-40E1-9F80-F2E509741977}"/>
    <cellStyle name="Normal 6 2 5" xfId="3934" xr:uid="{3201A1A7-4734-4233-A036-AAE27DC2AE67}"/>
    <cellStyle name="Normal 6 2 5 2" xfId="4560" xr:uid="{D4ABBA76-9921-46AE-A9A1-639132B6D8A1}"/>
    <cellStyle name="Normal 6 2 5 2 2" xfId="7723" xr:uid="{622273F0-F0F7-44F7-8890-5ABFBD98CC16}"/>
    <cellStyle name="Normal 6 2 5 2 2 2" xfId="10389" xr:uid="{F60D28B3-6A42-4638-97ED-F49E900929E3}"/>
    <cellStyle name="Normal 6 2 5 2 2 2 2" xfId="15779" xr:uid="{5C636421-9D51-484F-9DCE-F399B528532E}"/>
    <cellStyle name="Normal 6 2 5 2 2 3" xfId="13026" xr:uid="{B0BA5DF4-B284-40D2-970E-6BECEDEF0045}"/>
    <cellStyle name="Normal 6 2 5 2 3" xfId="9059" xr:uid="{708828F5-0017-4503-80CC-3816C900D2FF}"/>
    <cellStyle name="Normal 6 2 5 2 3 2" xfId="14417" xr:uid="{A70BFEC3-F5D9-4125-922D-14AE2FC385E4}"/>
    <cellStyle name="Normal 6 2 5 2 4" xfId="11695" xr:uid="{A8CB1D44-E08B-4D1A-AE5C-0B7F095CDA06}"/>
    <cellStyle name="Normal 6 2 5 3" xfId="7101" xr:uid="{DF808B3E-2B4D-431C-9CBA-C8F4D1A730F5}"/>
    <cellStyle name="Normal 6 2 5 3 2" xfId="9765" xr:uid="{0CEB12A7-3E81-4D81-B264-426881A8A399}"/>
    <cellStyle name="Normal 6 2 5 3 2 2" xfId="15155" xr:uid="{8ED61F0E-8BC7-40E1-BB55-FCACB5916D7F}"/>
    <cellStyle name="Normal 6 2 5 3 3" xfId="12402" xr:uid="{13BB300E-4EF8-4DE8-86BE-C3298C03FC82}"/>
    <cellStyle name="Normal 6 2 5 4" xfId="8435" xr:uid="{1DBE440E-447C-4DFD-B2BB-9E4A0B481B3F}"/>
    <cellStyle name="Normal 6 2 5 4 2" xfId="13793" xr:uid="{B4B1CA2E-4C42-4443-B6E8-D180AC863FB6}"/>
    <cellStyle name="Normal 6 2 5 5" xfId="11071" xr:uid="{075F6B28-EE8E-482D-80C0-D08730363C1C}"/>
    <cellStyle name="Normal 6 2 6" xfId="3935" xr:uid="{06AFEC66-309E-4D8E-9A84-945B2C8DEB44}"/>
    <cellStyle name="Normal 6 2 6 2" xfId="4561" xr:uid="{58F42CE8-C445-444C-A140-FFF437349539}"/>
    <cellStyle name="Normal 6 2 6 2 2" xfId="7724" xr:uid="{E321E516-27DB-4A00-9D37-A2D3B0810530}"/>
    <cellStyle name="Normal 6 2 6 2 2 2" xfId="10390" xr:uid="{B5233435-7642-4802-8051-61FE1479B961}"/>
    <cellStyle name="Normal 6 2 6 2 2 2 2" xfId="15780" xr:uid="{61CC8005-9FC1-47C1-A54A-8A02A37EE254}"/>
    <cellStyle name="Normal 6 2 6 2 2 3" xfId="13027" xr:uid="{236D402E-D2E2-4CEB-8874-1C0B3F26272A}"/>
    <cellStyle name="Normal 6 2 6 2 3" xfId="9060" xr:uid="{87FAFD23-1075-43CE-9AEB-6933B6E29F4C}"/>
    <cellStyle name="Normal 6 2 6 2 3 2" xfId="14418" xr:uid="{3D5BC589-7FB3-44ED-A90B-FB4105A8A25A}"/>
    <cellStyle name="Normal 6 2 6 2 4" xfId="11696" xr:uid="{182680F5-95AD-48A1-81A8-CBBFA1CC49AC}"/>
    <cellStyle name="Normal 6 2 6 3" xfId="7102" xr:uid="{D5301BBE-3E7C-4DA7-A7FA-446725FB1053}"/>
    <cellStyle name="Normal 6 2 6 3 2" xfId="9766" xr:uid="{33B5663A-B91C-462C-8AAE-5486FA2C1587}"/>
    <cellStyle name="Normal 6 2 6 3 2 2" xfId="15156" xr:uid="{CB4753B1-4870-4906-AEA1-3CE5D8C9F6F4}"/>
    <cellStyle name="Normal 6 2 6 3 3" xfId="12403" xr:uid="{DA01A326-4DFF-413D-9B71-4B7E81E02A01}"/>
    <cellStyle name="Normal 6 2 6 4" xfId="8436" xr:uid="{2D388BF3-FA73-4882-85C0-BFCC442AB2ED}"/>
    <cellStyle name="Normal 6 2 6 4 2" xfId="13794" xr:uid="{BBBC56F9-BD5A-4D1D-BA32-2505BA249467}"/>
    <cellStyle name="Normal 6 2 6 5" xfId="11072" xr:uid="{D78EBBBC-1BE2-417D-8C98-037FC3A8417E}"/>
    <cellStyle name="Normal 6 2 7" xfId="3928" xr:uid="{78F4E581-BE2C-4D77-ACD5-50A7F1C2FDB3}"/>
    <cellStyle name="Normal 6 2 7 2" xfId="4554" xr:uid="{18834B6F-0171-4DF4-8358-B22E33FA597C}"/>
    <cellStyle name="Normal 6 2 7 2 2" xfId="7717" xr:uid="{6EEAB4EA-2011-45AA-996F-E977AEEADB74}"/>
    <cellStyle name="Normal 6 2 7 2 2 2" xfId="10383" xr:uid="{24A67E5D-F70D-4F5F-8110-49263492B9C0}"/>
    <cellStyle name="Normal 6 2 7 2 2 2 2" xfId="15773" xr:uid="{5B627561-00B4-4DFE-B930-0BFCE08717FF}"/>
    <cellStyle name="Normal 6 2 7 2 2 3" xfId="13020" xr:uid="{572059BE-8B5F-4C89-8263-9B5778346441}"/>
    <cellStyle name="Normal 6 2 7 2 3" xfId="9053" xr:uid="{C437BCF1-9801-43F9-9B89-579EE0C47F1D}"/>
    <cellStyle name="Normal 6 2 7 2 3 2" xfId="14411" xr:uid="{12B46C08-3B1E-41E1-8526-8D0AEA5402EC}"/>
    <cellStyle name="Normal 6 2 7 2 4" xfId="11689" xr:uid="{539F8A12-44B4-4535-9C63-51C8D6C2C5FF}"/>
    <cellStyle name="Normal 6 2 7 3" xfId="7095" xr:uid="{711918E6-0B48-4563-B29D-7B3B300F156E}"/>
    <cellStyle name="Normal 6 2 7 3 2" xfId="9759" xr:uid="{4CD6990A-B0BB-495F-BAF7-C06CB2EF6A63}"/>
    <cellStyle name="Normal 6 2 7 3 2 2" xfId="15149" xr:uid="{D78AD17F-B57D-4CCD-B777-C9768E53B058}"/>
    <cellStyle name="Normal 6 2 7 3 3" xfId="12396" xr:uid="{A20CBBA5-F6FE-4DC1-904E-154AC0E68949}"/>
    <cellStyle name="Normal 6 2 7 4" xfId="8429" xr:uid="{C707F2F3-5FA6-4737-BBD9-07DAFF680C2F}"/>
    <cellStyle name="Normal 6 2 7 4 2" xfId="13787" xr:uid="{B6FE9E7C-136D-48CB-ACE9-2FE9A4E87F6B}"/>
    <cellStyle name="Normal 6 2 7 5" xfId="11065" xr:uid="{E8B5F01A-A62F-4FCD-B4FD-CBE8F0AB5CED}"/>
    <cellStyle name="Normal 6 2 8" xfId="4118" xr:uid="{3E4E9DCC-E9C9-4DFB-A25A-35D35EF99F1B}"/>
    <cellStyle name="Normal 6 2 8 2" xfId="7283" xr:uid="{B58FAB76-D2D8-4343-97CE-61EFB6F96E3A}"/>
    <cellStyle name="Normal 6 2 8 2 2" xfId="9947" xr:uid="{288E6DC9-06E5-4417-9B17-CFFA72B036E8}"/>
    <cellStyle name="Normal 6 2 8 2 2 2" xfId="15337" xr:uid="{729665FE-3C66-46A6-9B0D-BDF8858BF9B8}"/>
    <cellStyle name="Normal 6 2 8 2 3" xfId="12584" xr:uid="{2FFDE56B-267C-4ACF-850B-D3A0534B1945}"/>
    <cellStyle name="Normal 6 2 8 3" xfId="8617" xr:uid="{4BB357C9-1A86-41EF-B891-44A95B303C78}"/>
    <cellStyle name="Normal 6 2 8 3 2" xfId="13975" xr:uid="{F19F477D-9BB2-4759-904A-A64A1391E318}"/>
    <cellStyle name="Normal 6 2 8 4" xfId="11253" xr:uid="{DACEA464-09B1-4973-9EE5-9B84F3F6D6BE}"/>
    <cellStyle name="Normal 6 2 9" xfId="3467" xr:uid="{49290CA5-9E9C-4C28-BE66-629EF9F21415}"/>
    <cellStyle name="Normal 6 2 9 2" xfId="6673" xr:uid="{E44BF907-6D87-42F2-A7AC-D366CCC4E198}"/>
    <cellStyle name="Normal 6 2 9 2 2" xfId="9336" xr:uid="{F45AA482-F519-47CC-B52D-582DE81CA66F}"/>
    <cellStyle name="Normal 6 2 9 2 2 2" xfId="14726" xr:uid="{184BB1E4-40E2-4D75-B749-9C2E0A95EED0}"/>
    <cellStyle name="Normal 6 2 9 2 3" xfId="11973" xr:uid="{535D808F-9F56-44AB-B614-D5BDC32EB52B}"/>
    <cellStyle name="Normal 6 2 9 3" xfId="8001" xr:uid="{81B36475-DDDA-4CC3-A24B-052A641980E3}"/>
    <cellStyle name="Normal 6 2 9 3 2" xfId="13359" xr:uid="{ABD3712F-7185-45DC-BF27-6A72995A8007}"/>
    <cellStyle name="Normal 6 2 9 4" xfId="10642" xr:uid="{F682987C-9087-420C-B949-98552694ACA9}"/>
    <cellStyle name="Normal 6 3" xfId="2652" xr:uid="{F6A3BD55-10FA-4655-A211-B96136FCF679}"/>
    <cellStyle name="Normal 6 3 10" xfId="5679" xr:uid="{6CAA4A95-4EDD-4FA1-8786-DBAA89B67778}"/>
    <cellStyle name="Normal 6 3 10 2" xfId="9253" xr:uid="{947836B0-77F0-46A6-A383-CFC1546D5F1F}"/>
    <cellStyle name="Normal 6 3 10 2 2" xfId="14625" xr:uid="{2DF70E19-D130-449F-A2E8-41D61C3C5874}"/>
    <cellStyle name="Normal 6 3 10 3" xfId="11889" xr:uid="{9F4BF8CB-E242-4E78-9B27-E68502DC6D37}"/>
    <cellStyle name="Normal 6 3 11" xfId="6600" xr:uid="{04D4D801-EFD6-47DE-98FA-53932E2CC31C}"/>
    <cellStyle name="Normal 6 3 11 2" xfId="9272" xr:uid="{D5C1DB14-365F-46A0-A19B-7F6CBEE0C51F}"/>
    <cellStyle name="Normal 6 3 11 2 2" xfId="14661" xr:uid="{242004D6-CFB9-4371-BDDB-48FD28AC530E}"/>
    <cellStyle name="Normal 6 3 11 3" xfId="11909" xr:uid="{E3F4BC27-022E-4EFB-B054-A99BB9601F2E}"/>
    <cellStyle name="Normal 6 3 12" xfId="7929" xr:uid="{9FBAAB9A-15CD-4425-BE8C-7E96BCA27148}"/>
    <cellStyle name="Normal 6 3 12 2" xfId="13274" xr:uid="{DD962614-D053-4AE2-B82F-362CD5469C8E}"/>
    <cellStyle name="Normal 6 3 13" xfId="10578" xr:uid="{9F637D86-4273-4C06-B1AC-47273891C6D9}"/>
    <cellStyle name="Normal 6 3 2" xfId="3339" xr:uid="{F057A902-250A-436F-BF5E-792E7B280B30}"/>
    <cellStyle name="Normal 6 3 2 2" xfId="3938" xr:uid="{2AF5CDB8-C07F-4ABF-904D-73925747DA40}"/>
    <cellStyle name="Normal 6 3 2 2 2" xfId="4564" xr:uid="{C6DD929A-C978-4431-BCB4-E1DD9AFD1356}"/>
    <cellStyle name="Normal 6 3 2 2 2 2" xfId="7727" xr:uid="{D5C88FAA-93B2-438E-B881-4150A08AAF4C}"/>
    <cellStyle name="Normal 6 3 2 2 2 2 2" xfId="10393" xr:uid="{C88ACB66-5DC5-46B3-98A0-B70B7A31EE5F}"/>
    <cellStyle name="Normal 6 3 2 2 2 2 2 2" xfId="15783" xr:uid="{AAC7A798-ED9E-4B6F-8C64-B409236D6EC6}"/>
    <cellStyle name="Normal 6 3 2 2 2 2 3" xfId="13030" xr:uid="{62302843-682D-4592-BACC-7878AA13D72C}"/>
    <cellStyle name="Normal 6 3 2 2 2 3" xfId="9063" xr:uid="{C81AE613-04FE-4498-9AA9-2768F24F27B7}"/>
    <cellStyle name="Normal 6 3 2 2 2 3 2" xfId="14421" xr:uid="{66091C88-EA10-4E51-89AA-36E7076FF434}"/>
    <cellStyle name="Normal 6 3 2 2 2 4" xfId="11699" xr:uid="{8A42B758-0C00-46E2-81B2-83CD1F0D3426}"/>
    <cellStyle name="Normal 6 3 2 2 3" xfId="7105" xr:uid="{2A50D6FE-8C9E-473E-8439-886AE320CC9A}"/>
    <cellStyle name="Normal 6 3 2 2 3 2" xfId="9769" xr:uid="{53D5AE40-729A-4308-9019-DD03E828FF02}"/>
    <cellStyle name="Normal 6 3 2 2 3 2 2" xfId="15159" xr:uid="{788966DB-CF9D-4B20-93B3-21DD19127CA4}"/>
    <cellStyle name="Normal 6 3 2 2 3 3" xfId="12406" xr:uid="{ABF52B7B-7258-43E4-AC5C-DD852F6CCEBD}"/>
    <cellStyle name="Normal 6 3 2 2 4" xfId="8439" xr:uid="{C3D727A1-36E0-4CD2-8637-097E59D7A3A6}"/>
    <cellStyle name="Normal 6 3 2 2 4 2" xfId="13797" xr:uid="{D9A4B17B-785D-42CC-80F7-D4B4E9A02557}"/>
    <cellStyle name="Normal 6 3 2 2 5" xfId="11075" xr:uid="{3C92E1CA-C4D7-4E57-9F1C-9871BC5D7C3A}"/>
    <cellStyle name="Normal 6 3 2 3" xfId="3939" xr:uid="{1BB58E99-6CCC-4FFA-8D9D-93DCEC942EE0}"/>
    <cellStyle name="Normal 6 3 2 3 2" xfId="4565" xr:uid="{EF170ADD-01A0-4502-AF3F-9437DDFAAB80}"/>
    <cellStyle name="Normal 6 3 2 3 2 2" xfId="7728" xr:uid="{B52D3D92-EA1B-4E19-B0F4-4283FE0553A9}"/>
    <cellStyle name="Normal 6 3 2 3 2 2 2" xfId="10394" xr:uid="{8B24CCCE-095E-47CD-A7F9-21D228F53707}"/>
    <cellStyle name="Normal 6 3 2 3 2 2 2 2" xfId="15784" xr:uid="{41ABCF9D-F18D-4B7B-A099-FC42FC039059}"/>
    <cellStyle name="Normal 6 3 2 3 2 2 3" xfId="13031" xr:uid="{7B230FAF-C5F3-4129-9476-751DE942D2C0}"/>
    <cellStyle name="Normal 6 3 2 3 2 3" xfId="9064" xr:uid="{59584380-D042-4864-8312-DC33889C9794}"/>
    <cellStyle name="Normal 6 3 2 3 2 3 2" xfId="14422" xr:uid="{6CEBE900-D29E-4242-9ED5-B23A4A673B3E}"/>
    <cellStyle name="Normal 6 3 2 3 2 4" xfId="11700" xr:uid="{064A94AF-FDD3-4713-9D37-25FE8CBF7833}"/>
    <cellStyle name="Normal 6 3 2 3 3" xfId="7106" xr:uid="{7C6C6908-9E76-4F8E-80BF-33504747F9A2}"/>
    <cellStyle name="Normal 6 3 2 3 3 2" xfId="9770" xr:uid="{C64E7200-2171-4EA2-8A89-E428AA3EDEE9}"/>
    <cellStyle name="Normal 6 3 2 3 3 2 2" xfId="15160" xr:uid="{AB0AE4D3-3559-4AA8-B747-01E8FA99C00E}"/>
    <cellStyle name="Normal 6 3 2 3 3 3" xfId="12407" xr:uid="{3F10C0A6-D073-46D8-B19C-D8C35E452B06}"/>
    <cellStyle name="Normal 6 3 2 3 4" xfId="8440" xr:uid="{FE3B1BCE-196B-477C-9AF6-2A74FECB8B81}"/>
    <cellStyle name="Normal 6 3 2 3 4 2" xfId="13798" xr:uid="{1E277521-5414-4287-B9EF-E5D64F69F7CD}"/>
    <cellStyle name="Normal 6 3 2 3 5" xfId="11076" xr:uid="{3E395061-B56F-4E2C-8A39-14285098461E}"/>
    <cellStyle name="Normal 6 3 2 4" xfId="4563" xr:uid="{45BDEBAF-8C6B-4D1D-9365-E5930ED6A6C5}"/>
    <cellStyle name="Normal 6 3 2 4 2" xfId="7726" xr:uid="{4B8E77FC-ACFE-43E7-9517-B08A3ADE8AE1}"/>
    <cellStyle name="Normal 6 3 2 4 2 2" xfId="10392" xr:uid="{54E9A6BC-1EE7-4DF9-9F33-0C12AB7B89C1}"/>
    <cellStyle name="Normal 6 3 2 4 2 2 2" xfId="15782" xr:uid="{31F9729A-E40A-4A21-8079-F765EA7ECF6A}"/>
    <cellStyle name="Normal 6 3 2 4 2 3" xfId="13029" xr:uid="{BD2C6DB7-F074-4FE4-8B73-CB97D98B6DFE}"/>
    <cellStyle name="Normal 6 3 2 4 3" xfId="9062" xr:uid="{B0D49955-176A-4F0C-BC12-7C8C0053F9ED}"/>
    <cellStyle name="Normal 6 3 2 4 3 2" xfId="14420" xr:uid="{A027411A-054B-4CD7-B8AF-C5225D8F1C5B}"/>
    <cellStyle name="Normal 6 3 2 4 4" xfId="11698" xr:uid="{D778BC09-7C2B-4F92-A560-9EEB8A5BD85D}"/>
    <cellStyle name="Normal 6 3 2 5" xfId="3937" xr:uid="{8BD54A9C-63D2-48EC-83AA-686F8126DBF7}"/>
    <cellStyle name="Normal 6 3 2 5 2" xfId="7104" xr:uid="{860927A1-1DA2-42E5-A837-C9D4AED01459}"/>
    <cellStyle name="Normal 6 3 2 5 2 2" xfId="9768" xr:uid="{866FE016-9BF5-4618-94D9-32CB7CAA65E6}"/>
    <cellStyle name="Normal 6 3 2 5 2 2 2" xfId="15158" xr:uid="{450C05B9-2182-4B59-9DE5-1063E44E7079}"/>
    <cellStyle name="Normal 6 3 2 5 2 3" xfId="12405" xr:uid="{1A107209-AEFD-4A00-8720-A13865F03B06}"/>
    <cellStyle name="Normal 6 3 2 5 3" xfId="8438" xr:uid="{A9F46F10-C3AF-4D52-AC0C-CB091162F9EF}"/>
    <cellStyle name="Normal 6 3 2 5 3 2" xfId="13796" xr:uid="{BAF3D583-8930-4094-BBD3-46C63E166A86}"/>
    <cellStyle name="Normal 6 3 2 5 4" xfId="11074" xr:uid="{B454449B-8776-43D8-82AF-7F6BCFB83261}"/>
    <cellStyle name="Normal 6 3 2 6" xfId="6620" xr:uid="{65D288DF-A3A5-492A-917E-C2B3D46BFCD4}"/>
    <cellStyle name="Normal 6 3 2 6 2" xfId="9292" xr:uid="{2CEA97F9-27FD-4370-8F0A-631175A00ACB}"/>
    <cellStyle name="Normal 6 3 2 6 2 2" xfId="14682" xr:uid="{60F8EE5E-83BC-4463-9FBE-B008CE0E34AA}"/>
    <cellStyle name="Normal 6 3 2 6 3" xfId="11929" xr:uid="{7F6AF866-F2C8-44AA-97A3-785451AB1E3E}"/>
    <cellStyle name="Normal 6 3 2 7" xfId="7954" xr:uid="{6521CA00-CFF0-4FAF-8286-E2ABBFFA53B7}"/>
    <cellStyle name="Normal 6 3 2 7 2" xfId="13312" xr:uid="{5A48DA8A-88AF-4F2A-A2E3-A3D9A3F69C0C}"/>
    <cellStyle name="Normal 6 3 2 8" xfId="10598" xr:uid="{A34136ED-17B4-467E-990B-371C5E7A173C}"/>
    <cellStyle name="Normal 6 3 3" xfId="3940" xr:uid="{DDB3FD76-4E82-47B1-85AF-F60B86A08E5D}"/>
    <cellStyle name="Normal 6 3 3 2" xfId="4566" xr:uid="{ECA8A235-0604-4C30-B13A-B1F3E736A23A}"/>
    <cellStyle name="Normal 6 3 3 2 2" xfId="7729" xr:uid="{59CFE583-E903-4175-A680-07EBB6971CF5}"/>
    <cellStyle name="Normal 6 3 3 2 2 2" xfId="10395" xr:uid="{712D3EC7-FE4B-45EB-9B0A-D341709233AE}"/>
    <cellStyle name="Normal 6 3 3 2 2 2 2" xfId="15785" xr:uid="{6BA3E485-3252-4397-91C1-69C5C5019937}"/>
    <cellStyle name="Normal 6 3 3 2 2 3" xfId="13032" xr:uid="{BF368DB7-5AE0-44C1-8F09-B4DC919CB455}"/>
    <cellStyle name="Normal 6 3 3 2 3" xfId="9065" xr:uid="{690277C5-6B5D-4B82-8ECA-1D532FC9F027}"/>
    <cellStyle name="Normal 6 3 3 2 3 2" xfId="14423" xr:uid="{0116023E-8B04-4906-B971-F88E7357EB41}"/>
    <cellStyle name="Normal 6 3 3 2 4" xfId="11701" xr:uid="{A05D4EC0-4B73-404B-928A-D30A1EA13607}"/>
    <cellStyle name="Normal 6 3 3 3" xfId="7107" xr:uid="{9EF3631A-893B-4F6A-82EB-DDD1170DB267}"/>
    <cellStyle name="Normal 6 3 3 3 2" xfId="9771" xr:uid="{B4C8ABB8-694B-45A9-9F60-D6027A421BEE}"/>
    <cellStyle name="Normal 6 3 3 3 2 2" xfId="15161" xr:uid="{E8C90A6E-2E8B-46C2-A89F-A55651D0FBCB}"/>
    <cellStyle name="Normal 6 3 3 3 3" xfId="12408" xr:uid="{F78D6E4B-35F0-47D9-9924-F3995EB183B8}"/>
    <cellStyle name="Normal 6 3 3 4" xfId="8441" xr:uid="{378FF732-B584-4A8D-B543-6983F13C9DE9}"/>
    <cellStyle name="Normal 6 3 3 4 2" xfId="13799" xr:uid="{0A086308-B639-49A9-950D-FCF5B502AE01}"/>
    <cellStyle name="Normal 6 3 3 5" xfId="11077" xr:uid="{FCA7D547-FD89-4509-802F-7A0080BCD416}"/>
    <cellStyle name="Normal 6 3 4" xfId="3941" xr:uid="{27EA54AA-99D5-4200-B5FD-1DB0B3900E9F}"/>
    <cellStyle name="Normal 6 3 4 2" xfId="4567" xr:uid="{BA8D00CC-57CA-4891-8B75-5FAAC1885031}"/>
    <cellStyle name="Normal 6 3 4 2 2" xfId="7730" xr:uid="{3255289F-863B-4253-A246-082A302D82FF}"/>
    <cellStyle name="Normal 6 3 4 2 2 2" xfId="10396" xr:uid="{A26E8D48-AC93-4F84-8739-22315B33DD65}"/>
    <cellStyle name="Normal 6 3 4 2 2 2 2" xfId="15786" xr:uid="{A4ABF3A3-8A54-49ED-840A-65AB53575ABC}"/>
    <cellStyle name="Normal 6 3 4 2 2 3" xfId="13033" xr:uid="{1C294001-FC73-460F-8103-5E51476320AC}"/>
    <cellStyle name="Normal 6 3 4 2 3" xfId="9066" xr:uid="{5C2C03DE-3F56-4B65-9F43-6E08DD21EFAA}"/>
    <cellStyle name="Normal 6 3 4 2 3 2" xfId="14424" xr:uid="{9C923C24-D423-4659-8E08-1C4C03C979D8}"/>
    <cellStyle name="Normal 6 3 4 2 4" xfId="11702" xr:uid="{D679F993-C88B-4AC3-A9E1-6E4BBF69331D}"/>
    <cellStyle name="Normal 6 3 4 3" xfId="7108" xr:uid="{24F27968-092E-445E-A975-54EFA1B0033C}"/>
    <cellStyle name="Normal 6 3 4 3 2" xfId="9772" xr:uid="{D67253ED-8267-4707-A217-39B8202DACCE}"/>
    <cellStyle name="Normal 6 3 4 3 2 2" xfId="15162" xr:uid="{36A7630C-1E12-4B24-8116-352A43406298}"/>
    <cellStyle name="Normal 6 3 4 3 3" xfId="12409" xr:uid="{508E0CF7-9A4E-4B12-9335-5BBC1EC8CDD8}"/>
    <cellStyle name="Normal 6 3 4 4" xfId="8442" xr:uid="{96CA2AF1-3F33-4EB2-AD69-C26AB272EF63}"/>
    <cellStyle name="Normal 6 3 4 4 2" xfId="13800" xr:uid="{ABFF12E2-DA44-41B6-8800-C27152C72C04}"/>
    <cellStyle name="Normal 6 3 4 5" xfId="11078" xr:uid="{FA98D735-5D88-4A84-81A4-AA5A0E1E3062}"/>
    <cellStyle name="Normal 6 3 5" xfId="3942" xr:uid="{FF0C0D94-AE5D-455B-A61D-8F2B20B084C5}"/>
    <cellStyle name="Normal 6 3 5 2" xfId="4568" xr:uid="{00EA5E98-9162-4E09-A663-E49FADA75A04}"/>
    <cellStyle name="Normal 6 3 5 2 2" xfId="7731" xr:uid="{B34CE27C-D7D8-40D8-A2F3-767A23333525}"/>
    <cellStyle name="Normal 6 3 5 2 2 2" xfId="10397" xr:uid="{787421AA-0A8A-4275-A59A-2F10CC8519C3}"/>
    <cellStyle name="Normal 6 3 5 2 2 2 2" xfId="15787" xr:uid="{A3793CB1-3D22-490D-9E1C-885DBB8A59C0}"/>
    <cellStyle name="Normal 6 3 5 2 2 3" xfId="13034" xr:uid="{B9C9F088-4BCD-413E-8059-5DC8843A3CDB}"/>
    <cellStyle name="Normal 6 3 5 2 3" xfId="9067" xr:uid="{2E27FDF3-859A-425F-92E6-E503165290A5}"/>
    <cellStyle name="Normal 6 3 5 2 3 2" xfId="14425" xr:uid="{09FD2562-E435-4038-9985-F49C7D13554D}"/>
    <cellStyle name="Normal 6 3 5 2 4" xfId="11703" xr:uid="{425BFAE5-72D3-4C32-99DC-3EB1348F5DC7}"/>
    <cellStyle name="Normal 6 3 5 3" xfId="7109" xr:uid="{EBF90230-3283-488D-93E0-E785A04FA674}"/>
    <cellStyle name="Normal 6 3 5 3 2" xfId="9773" xr:uid="{14E44A48-7909-49AC-8DEA-A3A017632CB6}"/>
    <cellStyle name="Normal 6 3 5 3 2 2" xfId="15163" xr:uid="{BA9A2D20-2052-4579-806A-57BBC3E9CDE9}"/>
    <cellStyle name="Normal 6 3 5 3 3" xfId="12410" xr:uid="{6ED1502F-E4F3-41EC-9767-6B066AA02494}"/>
    <cellStyle name="Normal 6 3 5 4" xfId="8443" xr:uid="{D0A59E31-0B82-41A7-B0AF-9B0A77D82354}"/>
    <cellStyle name="Normal 6 3 5 4 2" xfId="13801" xr:uid="{6629CB9A-DC64-44D6-872C-C3055D51EA28}"/>
    <cellStyle name="Normal 6 3 5 5" xfId="11079" xr:uid="{56C7F93E-6D45-4BE8-BD66-727A13131551}"/>
    <cellStyle name="Normal 6 3 6" xfId="3943" xr:uid="{A2A88B4C-A543-4E0B-8F05-0CFCF6A81D25}"/>
    <cellStyle name="Normal 6 3 6 2" xfId="4569" xr:uid="{A29A575E-0FB2-4B4F-A7E8-CECD4BB1BB7E}"/>
    <cellStyle name="Normal 6 3 6 2 2" xfId="7732" xr:uid="{C0FB0828-6746-4F58-B9AF-70430087627D}"/>
    <cellStyle name="Normal 6 3 6 2 2 2" xfId="10398" xr:uid="{D800DC7D-FCD9-43FE-84FC-FFAC936D24C8}"/>
    <cellStyle name="Normal 6 3 6 2 2 2 2" xfId="15788" xr:uid="{8144652D-FA3E-4EA2-A072-6CFD0CF06BCD}"/>
    <cellStyle name="Normal 6 3 6 2 2 3" xfId="13035" xr:uid="{A02483E2-AEE8-4CD5-AA15-3067F76D2E74}"/>
    <cellStyle name="Normal 6 3 6 2 3" xfId="9068" xr:uid="{D0368CAD-912D-444C-A017-F0055B92F9D9}"/>
    <cellStyle name="Normal 6 3 6 2 3 2" xfId="14426" xr:uid="{3934154A-6E78-4095-8750-7A549CE579D0}"/>
    <cellStyle name="Normal 6 3 6 2 4" xfId="11704" xr:uid="{1AC8EE62-CE8A-444B-8859-7737729AF925}"/>
    <cellStyle name="Normal 6 3 6 3" xfId="7110" xr:uid="{3B47135E-9E15-44F4-AF1A-0325135BD13B}"/>
    <cellStyle name="Normal 6 3 6 3 2" xfId="9774" xr:uid="{B0A978AA-6388-49E7-81AA-6F1EB20C166A}"/>
    <cellStyle name="Normal 6 3 6 3 2 2" xfId="15164" xr:uid="{432F58DE-B647-4105-B2FE-400B1AB56736}"/>
    <cellStyle name="Normal 6 3 6 3 3" xfId="12411" xr:uid="{4387B69B-6D2D-4836-A6E7-ADD4870F5C2F}"/>
    <cellStyle name="Normal 6 3 6 4" xfId="8444" xr:uid="{8D0F6240-6C91-478B-8971-6415CD3AC934}"/>
    <cellStyle name="Normal 6 3 6 4 2" xfId="13802" xr:uid="{F6B03B2A-6038-4FCD-A8BA-E688F5CFCE37}"/>
    <cellStyle name="Normal 6 3 6 5" xfId="11080" xr:uid="{27F266D9-1BD7-4EBC-A991-C3757A2AC174}"/>
    <cellStyle name="Normal 6 3 7" xfId="3936" xr:uid="{0F133C1A-7196-45D4-B0E4-C7A94DFF3B0A}"/>
    <cellStyle name="Normal 6 3 7 2" xfId="4562" xr:uid="{D9D7474F-6CB8-4ACE-95F5-EFD83E8E6DAB}"/>
    <cellStyle name="Normal 6 3 7 2 2" xfId="7725" xr:uid="{2A4239D9-6F0E-4904-8ECF-59FDE31FEB7E}"/>
    <cellStyle name="Normal 6 3 7 2 2 2" xfId="10391" xr:uid="{9E6ACA1C-4F47-4DCE-A8B7-4DA718918CB1}"/>
    <cellStyle name="Normal 6 3 7 2 2 2 2" xfId="15781" xr:uid="{CDEF67F8-AC06-4838-B5A1-064BF7DB49ED}"/>
    <cellStyle name="Normal 6 3 7 2 2 3" xfId="13028" xr:uid="{FA1E1808-3A99-43B7-AA0C-2332A9BD6AEC}"/>
    <cellStyle name="Normal 6 3 7 2 3" xfId="9061" xr:uid="{A3C83880-E127-4C77-AF95-22A5747A4172}"/>
    <cellStyle name="Normal 6 3 7 2 3 2" xfId="14419" xr:uid="{DC098DE8-8EAF-4755-855E-B142CE73EEAF}"/>
    <cellStyle name="Normal 6 3 7 2 4" xfId="11697" xr:uid="{7D38F5BB-E127-4E09-B5E4-D5A0AC842BB0}"/>
    <cellStyle name="Normal 6 3 7 3" xfId="7103" xr:uid="{1F158913-B970-4BCD-A098-9ED34A0A215E}"/>
    <cellStyle name="Normal 6 3 7 3 2" xfId="9767" xr:uid="{E53D5B51-B44E-4030-9265-F0B4928CE49C}"/>
    <cellStyle name="Normal 6 3 7 3 2 2" xfId="15157" xr:uid="{1708AD66-9A8F-40C4-A141-3403C32DF91F}"/>
    <cellStyle name="Normal 6 3 7 3 3" xfId="12404" xr:uid="{0A90F477-E087-4D01-B13D-630DC4E9EA68}"/>
    <cellStyle name="Normal 6 3 7 4" xfId="8437" xr:uid="{1D9581F3-FE8A-41D1-8C70-561EA7F14068}"/>
    <cellStyle name="Normal 6 3 7 4 2" xfId="13795" xr:uid="{AD8568E3-970E-4B83-8F62-BAC04B518117}"/>
    <cellStyle name="Normal 6 3 7 5" xfId="11073" xr:uid="{1CDD3723-88C7-4AD6-93DC-BA4BDC34BF3B}"/>
    <cellStyle name="Normal 6 3 8" xfId="4126" xr:uid="{9B57A491-2ECE-46E2-8B14-36A8F734CF5C}"/>
    <cellStyle name="Normal 6 3 8 2" xfId="7291" xr:uid="{27B7E3AE-B9AC-4D5F-BC05-5D3D9340F0CD}"/>
    <cellStyle name="Normal 6 3 8 2 2" xfId="9955" xr:uid="{F296F109-43C8-461A-8EBE-8DB29A3BB633}"/>
    <cellStyle name="Normal 6 3 8 2 2 2" xfId="15345" xr:uid="{9AAEF19F-ECB4-4DA6-8BCF-0527F4FE7ED3}"/>
    <cellStyle name="Normal 6 3 8 2 3" xfId="12592" xr:uid="{4C099DA7-B989-4BC8-94E1-B15D7702080D}"/>
    <cellStyle name="Normal 6 3 8 3" xfId="8625" xr:uid="{E5B7747B-58AD-4C0A-A2B8-6C121F62CE5C}"/>
    <cellStyle name="Normal 6 3 8 3 2" xfId="13983" xr:uid="{45194AC2-06BF-49F7-8543-10411FB72453}"/>
    <cellStyle name="Normal 6 3 8 4" xfId="11261" xr:uid="{B96D4678-79BB-4D28-94CB-DE9207233E78}"/>
    <cellStyle name="Normal 6 3 9" xfId="3475" xr:uid="{640F3EFB-7B5D-45E8-A187-EF6962D308FA}"/>
    <cellStyle name="Normal 6 3 9 2" xfId="6681" xr:uid="{B535E171-E014-43ED-B97A-227F963A11F0}"/>
    <cellStyle name="Normal 6 3 9 2 2" xfId="9344" xr:uid="{56C14BA9-725F-432C-B720-2C3B79BB44E0}"/>
    <cellStyle name="Normal 6 3 9 2 2 2" xfId="14734" xr:uid="{88D69A0F-0A91-4E7B-9340-C2D7BA8A9465}"/>
    <cellStyle name="Normal 6 3 9 2 3" xfId="11981" xr:uid="{1FDAC72E-5835-4675-8DA6-BA5365AA9ACB}"/>
    <cellStyle name="Normal 6 3 9 3" xfId="8009" xr:uid="{277EB518-0139-4647-B1F9-7C3B933A0449}"/>
    <cellStyle name="Normal 6 3 9 3 2" xfId="13367" xr:uid="{D9AE27DA-47A8-4AE0-8AA5-716D9DC76C25}"/>
    <cellStyle name="Normal 6 3 9 4" xfId="10650" xr:uid="{E21AFFCE-398E-4EC1-A4ED-4D553D8F4630}"/>
    <cellStyle name="Normal 6 4" xfId="3352" xr:uid="{8965814D-552E-44B1-BEE7-0A3E6388B45E}"/>
    <cellStyle name="Normal 6 4 10" xfId="6633" xr:uid="{B4B848F4-5263-46BC-94B9-324F772F8EFA}"/>
    <cellStyle name="Normal 6 4 10 2" xfId="9305" xr:uid="{189C12AE-E040-4682-8D0E-C4BD40717DD1}"/>
    <cellStyle name="Normal 6 4 10 2 2" xfId="14695" xr:uid="{976A50D3-D8A1-494C-8B7C-8F579E319866}"/>
    <cellStyle name="Normal 6 4 10 3" xfId="11942" xr:uid="{C38511FA-E301-4834-8D4B-82C71F172429}"/>
    <cellStyle name="Normal 6 4 11" xfId="7967" xr:uid="{F5CEC4B4-9D1C-4EEA-9813-7189A183DD80}"/>
    <cellStyle name="Normal 6 4 11 2" xfId="13325" xr:uid="{1945EA58-B6B5-4F74-8069-33863A024BC1}"/>
    <cellStyle name="Normal 6 4 12" xfId="10611" xr:uid="{37D4514E-FD17-4347-A6E2-B08D81653646}"/>
    <cellStyle name="Normal 6 4 2" xfId="3945" xr:uid="{3136DA19-41DD-4E5A-9808-F7217D139A27}"/>
    <cellStyle name="Normal 6 4 2 2" xfId="3946" xr:uid="{D2013A7E-07D1-43EE-8EFB-D585FDA57808}"/>
    <cellStyle name="Normal 6 4 2 2 2" xfId="4572" xr:uid="{D11054DB-8EF7-4012-8585-0A0D906C3D64}"/>
    <cellStyle name="Normal 6 4 2 2 2 2" xfId="7735" xr:uid="{143A6317-A1C2-4E23-85EE-FA976B37163A}"/>
    <cellStyle name="Normal 6 4 2 2 2 2 2" xfId="10401" xr:uid="{35C7E6B0-BD21-4AC7-8335-3A5D815B5407}"/>
    <cellStyle name="Normal 6 4 2 2 2 2 2 2" xfId="15791" xr:uid="{4A734B30-C367-4BCB-ADF9-8E694D77CCAD}"/>
    <cellStyle name="Normal 6 4 2 2 2 2 3" xfId="13038" xr:uid="{0AD0FE84-9CA0-44F4-9FE3-FD1778B3BE10}"/>
    <cellStyle name="Normal 6 4 2 2 2 3" xfId="9071" xr:uid="{FD231DF3-4B30-4F7A-9CAC-2E61404823F9}"/>
    <cellStyle name="Normal 6 4 2 2 2 3 2" xfId="14429" xr:uid="{47BC188F-E6D7-4A4D-8208-8A010AB6B34A}"/>
    <cellStyle name="Normal 6 4 2 2 2 4" xfId="11707" xr:uid="{D3E17BC9-F3A4-4BAF-B3C0-B4D3346B1394}"/>
    <cellStyle name="Normal 6 4 2 2 3" xfId="7113" xr:uid="{8E14529F-35CC-4656-B31D-250DE559B509}"/>
    <cellStyle name="Normal 6 4 2 2 3 2" xfId="9777" xr:uid="{32019BCE-8048-4D3A-87CF-305E4B60526E}"/>
    <cellStyle name="Normal 6 4 2 2 3 2 2" xfId="15167" xr:uid="{1DC1582C-44F2-4509-BD6A-3BA07E7E9D0A}"/>
    <cellStyle name="Normal 6 4 2 2 3 3" xfId="12414" xr:uid="{668853F5-8F16-4CB3-B27B-17E843CB849C}"/>
    <cellStyle name="Normal 6 4 2 2 4" xfId="8447" xr:uid="{5CE95130-75DA-440A-A666-8E3AF8AC5EDE}"/>
    <cellStyle name="Normal 6 4 2 2 4 2" xfId="13805" xr:uid="{9FA7788C-7578-4DDD-85D0-D00D78508971}"/>
    <cellStyle name="Normal 6 4 2 2 5" xfId="11083" xr:uid="{64DC3401-E07A-413D-823D-27B9950A511C}"/>
    <cellStyle name="Normal 6 4 2 3" xfId="3947" xr:uid="{68593564-A7FD-4763-9CEE-B25198B92111}"/>
    <cellStyle name="Normal 6 4 2 3 2" xfId="4573" xr:uid="{8500124C-D0F4-4783-A040-FFCAE732FD64}"/>
    <cellStyle name="Normal 6 4 2 3 2 2" xfId="7736" xr:uid="{BF3F4F22-5FA5-4F74-B229-2FDD051E7097}"/>
    <cellStyle name="Normal 6 4 2 3 2 2 2" xfId="10402" xr:uid="{42626FF9-C5EA-4044-9DEE-D95149394436}"/>
    <cellStyle name="Normal 6 4 2 3 2 2 2 2" xfId="15792" xr:uid="{70DE33EA-01A3-4D8F-ADB2-7FB8078F7A87}"/>
    <cellStyle name="Normal 6 4 2 3 2 2 3" xfId="13039" xr:uid="{5AD5C6A8-E6E3-4891-9968-496C21A6F36C}"/>
    <cellStyle name="Normal 6 4 2 3 2 3" xfId="9072" xr:uid="{78E1752E-0352-4777-91E6-C063BEC85611}"/>
    <cellStyle name="Normal 6 4 2 3 2 3 2" xfId="14430" xr:uid="{C4AB0B1A-7BFC-43B8-9C37-4C59572FA5D3}"/>
    <cellStyle name="Normal 6 4 2 3 2 4" xfId="11708" xr:uid="{3CC0D4D9-755E-4BDE-B720-32DF10416E87}"/>
    <cellStyle name="Normal 6 4 2 3 3" xfId="7114" xr:uid="{3627933D-266B-41BB-A4CD-39EC71B9F146}"/>
    <cellStyle name="Normal 6 4 2 3 3 2" xfId="9778" xr:uid="{6BBC3938-10DA-4A98-B334-33E42D955C40}"/>
    <cellStyle name="Normal 6 4 2 3 3 2 2" xfId="15168" xr:uid="{88085F05-7C60-4C52-AF86-9DC8E7A7C1CB}"/>
    <cellStyle name="Normal 6 4 2 3 3 3" xfId="12415" xr:uid="{BD5CDD01-F748-4F7C-9801-B8B36CBCA28F}"/>
    <cellStyle name="Normal 6 4 2 3 4" xfId="8448" xr:uid="{4B754E4A-3C68-4D8B-8683-BF81875C5831}"/>
    <cellStyle name="Normal 6 4 2 3 4 2" xfId="13806" xr:uid="{19629720-DF3D-409B-9675-A7228D69FBAB}"/>
    <cellStyle name="Normal 6 4 2 3 5" xfId="11084" xr:uid="{37B61592-07B2-479E-8F6D-07BAB581D4B2}"/>
    <cellStyle name="Normal 6 4 2 4" xfId="4571" xr:uid="{26ADAD9D-426A-4898-87EF-5A27E038A839}"/>
    <cellStyle name="Normal 6 4 2 4 2" xfId="7734" xr:uid="{3A917B8B-C64C-4406-818D-4EF7EE5CB23F}"/>
    <cellStyle name="Normal 6 4 2 4 2 2" xfId="10400" xr:uid="{0BE74E38-5918-402C-B775-F9C045F30672}"/>
    <cellStyle name="Normal 6 4 2 4 2 2 2" xfId="15790" xr:uid="{17D08059-2576-419A-A335-1F67B595DD14}"/>
    <cellStyle name="Normal 6 4 2 4 2 3" xfId="13037" xr:uid="{9D8BE176-FF5B-4D75-B338-E23B05D93E9F}"/>
    <cellStyle name="Normal 6 4 2 4 3" xfId="9070" xr:uid="{9F11D825-A9C5-4A03-956A-89C4F2074550}"/>
    <cellStyle name="Normal 6 4 2 4 3 2" xfId="14428" xr:uid="{ED132F5D-2E3C-432F-A3F2-3879CF6DD683}"/>
    <cellStyle name="Normal 6 4 2 4 4" xfId="11706" xr:uid="{A0AD2B72-8B98-4641-A523-78F295F632B7}"/>
    <cellStyle name="Normal 6 4 2 5" xfId="7112" xr:uid="{CC50DC5C-CB00-4DDE-9C19-7FD83859703E}"/>
    <cellStyle name="Normal 6 4 2 5 2" xfId="9776" xr:uid="{3708E75E-0BAD-4EEA-80E0-3736416BC6C2}"/>
    <cellStyle name="Normal 6 4 2 5 2 2" xfId="15166" xr:uid="{58527E91-78E4-45E3-BEBD-22660A15B37D}"/>
    <cellStyle name="Normal 6 4 2 5 3" xfId="12413" xr:uid="{9B1A0FA2-7085-4FC1-8020-F63DF8FDF654}"/>
    <cellStyle name="Normal 6 4 2 6" xfId="8446" xr:uid="{4DE3FB71-D33C-424F-B087-ECEEA4E1F2F9}"/>
    <cellStyle name="Normal 6 4 2 6 2" xfId="13804" xr:uid="{8BA96783-4170-43B3-91EB-939BFBD3FA7D}"/>
    <cellStyle name="Normal 6 4 2 7" xfId="11082" xr:uid="{68AAA1B0-FEE3-4EBA-A2C0-E1B2D9DA2406}"/>
    <cellStyle name="Normal 6 4 3" xfId="3948" xr:uid="{5A39C2F3-2354-4B71-9023-649C1B3E081B}"/>
    <cellStyle name="Normal 6 4 3 2" xfId="4574" xr:uid="{E805A1FE-CEF8-463C-9A57-874B0D7A6C1C}"/>
    <cellStyle name="Normal 6 4 3 2 2" xfId="7737" xr:uid="{98F833CF-BD0E-43C6-8190-ADDA8CD62D48}"/>
    <cellStyle name="Normal 6 4 3 2 2 2" xfId="10403" xr:uid="{B2ED85E2-F511-47A6-9FDB-278570B03F5D}"/>
    <cellStyle name="Normal 6 4 3 2 2 2 2" xfId="15793" xr:uid="{32AEA8C3-FC5E-4432-84AE-D2A12DCA9CD9}"/>
    <cellStyle name="Normal 6 4 3 2 2 3" xfId="13040" xr:uid="{111F24B7-25B2-45CB-896E-9F0508433732}"/>
    <cellStyle name="Normal 6 4 3 2 3" xfId="9073" xr:uid="{79DA0890-8F41-402D-BE92-7D3477D1F33E}"/>
    <cellStyle name="Normal 6 4 3 2 3 2" xfId="14431" xr:uid="{5411247B-7E4C-4898-9DB7-54DF5581B016}"/>
    <cellStyle name="Normal 6 4 3 2 4" xfId="11709" xr:uid="{1A176FAC-551F-44A6-A3A9-1BB48B101D18}"/>
    <cellStyle name="Normal 6 4 3 3" xfId="7115" xr:uid="{388D662B-8C8A-4458-AC78-81E898BCB1AB}"/>
    <cellStyle name="Normal 6 4 3 3 2" xfId="9779" xr:uid="{690FF143-F157-4BEC-84FE-9C6680022797}"/>
    <cellStyle name="Normal 6 4 3 3 2 2" xfId="15169" xr:uid="{E19E7D38-770B-4404-8918-124AEFA91788}"/>
    <cellStyle name="Normal 6 4 3 3 3" xfId="12416" xr:uid="{B7389F06-6837-4455-90D4-F3C96DBC588E}"/>
    <cellStyle name="Normal 6 4 3 4" xfId="8449" xr:uid="{C201D8D9-817B-4CF7-A96B-5BA02F688F02}"/>
    <cellStyle name="Normal 6 4 3 4 2" xfId="13807" xr:uid="{0F86F3CA-4CFC-47AD-B5C7-38D6859BAE24}"/>
    <cellStyle name="Normal 6 4 3 5" xfId="11085" xr:uid="{42FB86E5-B855-4E28-BF08-8E5704373421}"/>
    <cellStyle name="Normal 6 4 4" xfId="3949" xr:uid="{A2BF500B-DECD-4990-8D3F-6F5B20EA3BEB}"/>
    <cellStyle name="Normal 6 4 4 2" xfId="4575" xr:uid="{1209BCA5-2C4A-4D82-9D61-9B8390C74D3E}"/>
    <cellStyle name="Normal 6 4 4 2 2" xfId="7738" xr:uid="{BE03C511-F5E4-444A-AF18-8AD2272F0963}"/>
    <cellStyle name="Normal 6 4 4 2 2 2" xfId="10404" xr:uid="{736E9515-C361-44A0-A9DC-92D46CDC91B5}"/>
    <cellStyle name="Normal 6 4 4 2 2 2 2" xfId="15794" xr:uid="{CF38AA0D-72F8-433E-8F8C-B950F0EA2B99}"/>
    <cellStyle name="Normal 6 4 4 2 2 3" xfId="13041" xr:uid="{357DC84E-2247-4D7C-B137-814B5BD6A829}"/>
    <cellStyle name="Normal 6 4 4 2 3" xfId="9074" xr:uid="{35D934EF-E33C-43A0-A9A6-4FF9E25B03A8}"/>
    <cellStyle name="Normal 6 4 4 2 3 2" xfId="14432" xr:uid="{EC336320-CCDF-4DF3-8324-2DF138910A8A}"/>
    <cellStyle name="Normal 6 4 4 2 4" xfId="11710" xr:uid="{FA6DB809-970C-441C-8C43-0F2DE357845A}"/>
    <cellStyle name="Normal 6 4 4 3" xfId="7116" xr:uid="{2409EB54-739C-48A2-8C26-291C2549A964}"/>
    <cellStyle name="Normal 6 4 4 3 2" xfId="9780" xr:uid="{E79CC2A0-30FB-46F0-8CE5-C23AC5737596}"/>
    <cellStyle name="Normal 6 4 4 3 2 2" xfId="15170" xr:uid="{71AAF9DA-63E5-46C7-924B-5B34BFB04F5B}"/>
    <cellStyle name="Normal 6 4 4 3 3" xfId="12417" xr:uid="{CDB68141-93C8-46BD-8C7B-5D6C7EE5CF10}"/>
    <cellStyle name="Normal 6 4 4 4" xfId="8450" xr:uid="{1D43BDD5-3D10-42F1-A709-4B55EDCB1F01}"/>
    <cellStyle name="Normal 6 4 4 4 2" xfId="13808" xr:uid="{CFB4C8BF-BF33-4E25-8995-C559B941001F}"/>
    <cellStyle name="Normal 6 4 4 5" xfId="11086" xr:uid="{CA0C6194-F98A-41D8-814B-31C8DD0436F3}"/>
    <cellStyle name="Normal 6 4 5" xfId="3950" xr:uid="{CA557090-BB39-4CEF-9577-B4FE982C69AF}"/>
    <cellStyle name="Normal 6 4 5 2" xfId="4576" xr:uid="{4C158B08-E666-49A4-AE03-DED0567A046D}"/>
    <cellStyle name="Normal 6 4 5 2 2" xfId="7739" xr:uid="{9AC7DF8A-4E3A-45C2-9362-0979C11B3769}"/>
    <cellStyle name="Normal 6 4 5 2 2 2" xfId="10405" xr:uid="{12336965-7F46-43C1-BDDB-1DF5082CF696}"/>
    <cellStyle name="Normal 6 4 5 2 2 2 2" xfId="15795" xr:uid="{C850BE6F-4CF3-4190-A5B0-CAAAC76CAF8A}"/>
    <cellStyle name="Normal 6 4 5 2 2 3" xfId="13042" xr:uid="{FA1060FD-D55E-466D-935D-DFC64E49E04F}"/>
    <cellStyle name="Normal 6 4 5 2 3" xfId="9075" xr:uid="{BDB4449C-27C6-4DA2-BD1D-FB64DB681E29}"/>
    <cellStyle name="Normal 6 4 5 2 3 2" xfId="14433" xr:uid="{7961C37A-5043-45E5-AE7C-7C94847F5CEE}"/>
    <cellStyle name="Normal 6 4 5 2 4" xfId="11711" xr:uid="{02D2C259-F0AC-47AC-8CC6-871763895647}"/>
    <cellStyle name="Normal 6 4 5 3" xfId="7117" xr:uid="{9564914B-FAF9-4E2D-8486-437DB96B2D0C}"/>
    <cellStyle name="Normal 6 4 5 3 2" xfId="9781" xr:uid="{4F430E8B-B90E-4317-A0DA-628D1DC812CC}"/>
    <cellStyle name="Normal 6 4 5 3 2 2" xfId="15171" xr:uid="{CD19F3CB-4D25-4B78-9184-C2998F53A4BD}"/>
    <cellStyle name="Normal 6 4 5 3 3" xfId="12418" xr:uid="{2E933CB8-400C-4C04-AE1E-DD17DF649312}"/>
    <cellStyle name="Normal 6 4 5 4" xfId="8451" xr:uid="{6E4E6D6E-A6DD-4521-B876-778D51D8359D}"/>
    <cellStyle name="Normal 6 4 5 4 2" xfId="13809" xr:uid="{510287DB-F121-4341-BEFA-5951E2C99CAF}"/>
    <cellStyle name="Normal 6 4 5 5" xfId="11087" xr:uid="{0D80BF5F-94BB-4576-A941-0CC9E7C18B4D}"/>
    <cellStyle name="Normal 6 4 6" xfId="3944" xr:uid="{7543CE70-6E49-48C8-BBFA-0594C56BE1E1}"/>
    <cellStyle name="Normal 6 4 6 2" xfId="4570" xr:uid="{19AECF56-F487-47DF-898B-8ED4A17CCC55}"/>
    <cellStyle name="Normal 6 4 6 2 2" xfId="7733" xr:uid="{E04EA09D-9B56-474C-A037-F1F60A363D22}"/>
    <cellStyle name="Normal 6 4 6 2 2 2" xfId="10399" xr:uid="{C9BB960B-7897-42EC-9C47-022004D9EDBF}"/>
    <cellStyle name="Normal 6 4 6 2 2 2 2" xfId="15789" xr:uid="{FCC13ED1-6A7C-4B58-9C4C-141C1094A9FA}"/>
    <cellStyle name="Normal 6 4 6 2 2 3" xfId="13036" xr:uid="{7F190E39-ABF7-4E11-A2DB-736A528BAA36}"/>
    <cellStyle name="Normal 6 4 6 2 3" xfId="9069" xr:uid="{E386888B-3FBB-4F40-B08A-52C7C5053A34}"/>
    <cellStyle name="Normal 6 4 6 2 3 2" xfId="14427" xr:uid="{8EE18C47-E37E-457A-B0BF-52404DD2FAFC}"/>
    <cellStyle name="Normal 6 4 6 2 4" xfId="11705" xr:uid="{3ACCDFEA-D027-4019-9141-44D340243853}"/>
    <cellStyle name="Normal 6 4 6 3" xfId="7111" xr:uid="{DFC48398-AF91-45FF-81D7-CD4A8E3D02FD}"/>
    <cellStyle name="Normal 6 4 6 3 2" xfId="9775" xr:uid="{154E16CA-E049-48B5-ACB6-C93509765F8E}"/>
    <cellStyle name="Normal 6 4 6 3 2 2" xfId="15165" xr:uid="{87DB95E3-AA40-4FC6-A4D4-4CE78205DCEE}"/>
    <cellStyle name="Normal 6 4 6 3 3" xfId="12412" xr:uid="{8AD3480C-12B5-4405-A9C3-AF7089A3D2D2}"/>
    <cellStyle name="Normal 6 4 6 4" xfId="8445" xr:uid="{17819B61-9BD5-46E1-A248-542D805151D2}"/>
    <cellStyle name="Normal 6 4 6 4 2" xfId="13803" xr:uid="{47E5CFEB-B200-4447-83B6-29F2825D8910}"/>
    <cellStyle name="Normal 6 4 6 5" xfId="11081" xr:uid="{AF01F615-C3E8-45FB-AE03-94E3189B5D30}"/>
    <cellStyle name="Normal 6 4 7" xfId="4142" xr:uid="{D893B0A7-1FB8-4D4C-94A3-DB21BFDC3B0C}"/>
    <cellStyle name="Normal 6 4 7 2" xfId="7307" xr:uid="{3427BA18-AEE8-4A56-BF08-795E8FA488FD}"/>
    <cellStyle name="Normal 6 4 7 2 2" xfId="9971" xr:uid="{20EEEFB9-D179-4D61-8C0E-A61741A273AA}"/>
    <cellStyle name="Normal 6 4 7 2 2 2" xfId="15361" xr:uid="{770FC64B-AC18-45B1-A49D-F510873153D8}"/>
    <cellStyle name="Normal 6 4 7 2 3" xfId="12608" xr:uid="{BEB2308C-076D-4EE8-B39F-8D3D37DA6D5D}"/>
    <cellStyle name="Normal 6 4 7 3" xfId="8641" xr:uid="{60FA8C63-CAAD-4A4C-8D13-ACFA21F8FF0B}"/>
    <cellStyle name="Normal 6 4 7 3 2" xfId="13999" xr:uid="{75A36B96-5A6A-49F6-9833-078043133F14}"/>
    <cellStyle name="Normal 6 4 7 4" xfId="11277" xr:uid="{D9562CFE-46C3-4F65-A0E7-1E377BB72376}"/>
    <cellStyle name="Normal 6 4 8" xfId="3491" xr:uid="{0BB02B61-D1C7-4A71-BFB0-AE024207AA58}"/>
    <cellStyle name="Normal 6 4 8 2" xfId="6697" xr:uid="{FF00BB00-2B88-41E1-B02F-024F8CC9E9AB}"/>
    <cellStyle name="Normal 6 4 8 2 2" xfId="9360" xr:uid="{281EB012-9FCB-4785-ABED-878D2B9D8823}"/>
    <cellStyle name="Normal 6 4 8 2 2 2" xfId="14750" xr:uid="{58882BE4-281E-47EE-BF40-8FC83A41D1E5}"/>
    <cellStyle name="Normal 6 4 8 2 3" xfId="11997" xr:uid="{8BD0C7CA-0126-4B34-AFCC-E0697410B795}"/>
    <cellStyle name="Normal 6 4 8 3" xfId="8025" xr:uid="{B0965B58-61D1-4CF3-A1AF-5720783E8F49}"/>
    <cellStyle name="Normal 6 4 8 3 2" xfId="13383" xr:uid="{051DF6F6-6D1F-4791-82F7-6F0DEE504ED4}"/>
    <cellStyle name="Normal 6 4 8 4" xfId="10666" xr:uid="{A5D12ED6-6222-420D-83DF-6CFFD7712175}"/>
    <cellStyle name="Normal 6 4 9" xfId="5308" xr:uid="{E1504A08-AD5B-464D-A2B8-84DE75850507}"/>
    <cellStyle name="Normal 6 4 9 2" xfId="9243" xr:uid="{DD5348C2-3CE2-404F-AB0F-BC667F08A7DA}"/>
    <cellStyle name="Normal 6 4 9 2 2" xfId="14611" xr:uid="{2180404D-50B0-4FD4-AC1F-3B626CFA31F2}"/>
    <cellStyle name="Normal 6 4 9 3" xfId="11879" xr:uid="{21589E10-8CA0-44EE-9194-3B52D9BA8C2F}"/>
    <cellStyle name="Normal 6 5" xfId="3320" xr:uid="{D9F84AF9-2FAC-4A9C-889F-9ABCF1E057B8}"/>
    <cellStyle name="Normal 6 5 10" xfId="10588" xr:uid="{99AC0B53-F2F7-4EBA-AC67-6F171BAFA56A}"/>
    <cellStyle name="Normal 6 5 2" xfId="3952" xr:uid="{4A208D61-7CB3-4F8B-82FB-9CE1954E4E81}"/>
    <cellStyle name="Normal 6 5 2 2" xfId="3953" xr:uid="{7CB651B8-DC8D-49E2-94CC-E7D5217A2CF3}"/>
    <cellStyle name="Normal 6 5 2 2 2" xfId="4579" xr:uid="{23863AE3-79A1-46E2-9CEA-658F81BE05A4}"/>
    <cellStyle name="Normal 6 5 2 2 2 2" xfId="7742" xr:uid="{E62594B2-BA14-4CD5-A56C-329DB109766C}"/>
    <cellStyle name="Normal 6 5 2 2 2 2 2" xfId="10408" xr:uid="{F3D69087-6B1D-411A-B04D-D3361B49936B}"/>
    <cellStyle name="Normal 6 5 2 2 2 2 2 2" xfId="15798" xr:uid="{05FE7E28-9F46-4F05-A241-43B5991F5BBE}"/>
    <cellStyle name="Normal 6 5 2 2 2 2 3" xfId="13045" xr:uid="{E61365FB-4FB9-43B1-ACF7-D110F947F2A4}"/>
    <cellStyle name="Normal 6 5 2 2 2 3" xfId="9078" xr:uid="{2B954830-DE02-4E80-835A-D6C9F7D512A5}"/>
    <cellStyle name="Normal 6 5 2 2 2 3 2" xfId="14436" xr:uid="{0E8FCF09-2E8B-409F-9BBA-6DE6CE5EDC9B}"/>
    <cellStyle name="Normal 6 5 2 2 2 4" xfId="11714" xr:uid="{7BD7DC21-07A5-47F6-A72F-A8206166EC70}"/>
    <cellStyle name="Normal 6 5 2 2 3" xfId="7120" xr:uid="{71D8A89C-7A0C-4340-88E6-2B1787C82256}"/>
    <cellStyle name="Normal 6 5 2 2 3 2" xfId="9784" xr:uid="{E75E5B51-622D-4B1E-9BB0-7B36D42D5351}"/>
    <cellStyle name="Normal 6 5 2 2 3 2 2" xfId="15174" xr:uid="{E05886DF-EC02-431B-8F4F-484CDBE0CC38}"/>
    <cellStyle name="Normal 6 5 2 2 3 3" xfId="12421" xr:uid="{47FF0F34-5A9E-4464-B72D-F611B6EBAB1C}"/>
    <cellStyle name="Normal 6 5 2 2 4" xfId="8454" xr:uid="{C0C1657F-5D8F-4A11-A8A6-ABED86E656D5}"/>
    <cellStyle name="Normal 6 5 2 2 4 2" xfId="13812" xr:uid="{5980F0D6-143E-4801-A92A-5409C05952E6}"/>
    <cellStyle name="Normal 6 5 2 2 5" xfId="11090" xr:uid="{B5D929CF-7246-4DD8-81EB-37FA18E29B8A}"/>
    <cellStyle name="Normal 6 5 2 3" xfId="3954" xr:uid="{6B8BD394-B88B-4F61-8447-5DDF3187C01F}"/>
    <cellStyle name="Normal 6 5 2 3 2" xfId="4580" xr:uid="{D3488D2E-3621-4CE0-946B-92A81EE8425A}"/>
    <cellStyle name="Normal 6 5 2 3 2 2" xfId="7743" xr:uid="{863E61C7-8249-4AA0-B135-0D6DA98CFE9E}"/>
    <cellStyle name="Normal 6 5 2 3 2 2 2" xfId="10409" xr:uid="{DA54A13F-472C-4745-81D0-7BD8239EA786}"/>
    <cellStyle name="Normal 6 5 2 3 2 2 2 2" xfId="15799" xr:uid="{5ED3EAD4-9E75-439F-B622-2DCD95305DB0}"/>
    <cellStyle name="Normal 6 5 2 3 2 2 3" xfId="13046" xr:uid="{8A374056-E37E-4312-9DF2-DDA323417DF7}"/>
    <cellStyle name="Normal 6 5 2 3 2 3" xfId="9079" xr:uid="{576A63F1-2587-4582-BC1F-3A40A6A90ECE}"/>
    <cellStyle name="Normal 6 5 2 3 2 3 2" xfId="14437" xr:uid="{A089F868-7787-4CDE-AF57-5AFEDC047397}"/>
    <cellStyle name="Normal 6 5 2 3 2 4" xfId="11715" xr:uid="{0C518791-9574-4D4D-B319-249321AA0C6B}"/>
    <cellStyle name="Normal 6 5 2 3 3" xfId="7121" xr:uid="{3CB95B21-6DEC-4BDE-9516-C586936BF17A}"/>
    <cellStyle name="Normal 6 5 2 3 3 2" xfId="9785" xr:uid="{C0B8E25B-6963-4C78-9A92-DD7E816ECFE3}"/>
    <cellStyle name="Normal 6 5 2 3 3 2 2" xfId="15175" xr:uid="{DD2286F6-7479-427F-B4A2-4A09B61DAC4F}"/>
    <cellStyle name="Normal 6 5 2 3 3 3" xfId="12422" xr:uid="{A1B50A66-5A22-434A-A833-FC278B30336F}"/>
    <cellStyle name="Normal 6 5 2 3 4" xfId="8455" xr:uid="{DFBD84BF-33A7-4F81-94BE-C4212412E4F6}"/>
    <cellStyle name="Normal 6 5 2 3 4 2" xfId="13813" xr:uid="{E7AA51BC-5842-4CA1-A896-0C607FB8D1A2}"/>
    <cellStyle name="Normal 6 5 2 3 5" xfId="11091" xr:uid="{FBEF59AA-EA92-4E6A-A645-473C485C4B82}"/>
    <cellStyle name="Normal 6 5 2 4" xfId="4578" xr:uid="{D6C78645-AE4F-4CD6-BF17-77B0B7E4C0C9}"/>
    <cellStyle name="Normal 6 5 2 4 2" xfId="7741" xr:uid="{AFC4B83A-7660-4E81-96AE-EF675EC51580}"/>
    <cellStyle name="Normal 6 5 2 4 2 2" xfId="10407" xr:uid="{FA6B5228-4291-4DE3-A23A-2EEE35C0D4DA}"/>
    <cellStyle name="Normal 6 5 2 4 2 2 2" xfId="15797" xr:uid="{14203523-3165-4121-8968-17B757573448}"/>
    <cellStyle name="Normal 6 5 2 4 2 3" xfId="13044" xr:uid="{FFAC402B-DA8C-48B0-B66B-3AB5EC393C00}"/>
    <cellStyle name="Normal 6 5 2 4 3" xfId="9077" xr:uid="{E7C24BAE-6174-4639-8DD5-1C492B5FCB39}"/>
    <cellStyle name="Normal 6 5 2 4 3 2" xfId="14435" xr:uid="{533C69DB-C286-4BCA-9F8B-A2E243AB3691}"/>
    <cellStyle name="Normal 6 5 2 4 4" xfId="11713" xr:uid="{DE1A9F22-372D-4C02-8D00-A3CDD991657B}"/>
    <cellStyle name="Normal 6 5 2 5" xfId="7119" xr:uid="{35E51D38-3CF0-4358-BF07-CBA3AFF419F9}"/>
    <cellStyle name="Normal 6 5 2 5 2" xfId="9783" xr:uid="{EACA22F4-92E0-4FDE-83A8-F48C388B55C0}"/>
    <cellStyle name="Normal 6 5 2 5 2 2" xfId="15173" xr:uid="{62F4D925-55C2-4B60-B881-99DB83B89726}"/>
    <cellStyle name="Normal 6 5 2 5 3" xfId="12420" xr:uid="{96464039-691B-4FE0-90A1-3D627AA54479}"/>
    <cellStyle name="Normal 6 5 2 6" xfId="8453" xr:uid="{2AF61FFF-EB60-4EC3-8895-5FF30FDECA1A}"/>
    <cellStyle name="Normal 6 5 2 6 2" xfId="13811" xr:uid="{42E6D9DB-F463-4C7A-B9FB-CF82183FED20}"/>
    <cellStyle name="Normal 6 5 2 7" xfId="11089" xr:uid="{744D9451-B7F9-4ACA-9CB6-803E49F45AA6}"/>
    <cellStyle name="Normal 6 5 3" xfId="3955" xr:uid="{32F0C11B-8CBB-4161-9719-317D345C4C03}"/>
    <cellStyle name="Normal 6 5 3 2" xfId="4581" xr:uid="{E4DB4B7C-CEE5-4866-AA1F-3F68E3E9B7EA}"/>
    <cellStyle name="Normal 6 5 3 2 2" xfId="7744" xr:uid="{3164E14D-41C0-4C21-8EAC-870D68B0C8EA}"/>
    <cellStyle name="Normal 6 5 3 2 2 2" xfId="10410" xr:uid="{38693194-3F6B-4294-8011-8058FB8A6D4A}"/>
    <cellStyle name="Normal 6 5 3 2 2 2 2" xfId="15800" xr:uid="{48BFDCF7-693F-4D01-9651-2B3F17C2E510}"/>
    <cellStyle name="Normal 6 5 3 2 2 3" xfId="13047" xr:uid="{80529002-4230-4311-A22C-168531DAC979}"/>
    <cellStyle name="Normal 6 5 3 2 3" xfId="9080" xr:uid="{B6EE3C77-ACF3-4836-B6EC-A59F6177056A}"/>
    <cellStyle name="Normal 6 5 3 2 3 2" xfId="14438" xr:uid="{36920AE3-2F4D-4EA3-A48A-81138F3F64A0}"/>
    <cellStyle name="Normal 6 5 3 2 4" xfId="11716" xr:uid="{C211BAF4-93CF-4CE6-88C9-A2095FD9EDEF}"/>
    <cellStyle name="Normal 6 5 3 3" xfId="7122" xr:uid="{44027031-696E-4748-B1E2-3B69F200E619}"/>
    <cellStyle name="Normal 6 5 3 3 2" xfId="9786" xr:uid="{D9FA3787-939A-4506-BF5C-2D0210418A75}"/>
    <cellStyle name="Normal 6 5 3 3 2 2" xfId="15176" xr:uid="{0E8989DF-091B-4444-AD4F-CA35B5546549}"/>
    <cellStyle name="Normal 6 5 3 3 3" xfId="12423" xr:uid="{6BA53C36-58EC-4188-9CB9-035B7693B0DB}"/>
    <cellStyle name="Normal 6 5 3 4" xfId="8456" xr:uid="{24879C4C-6246-4501-A7F0-900160161BD0}"/>
    <cellStyle name="Normal 6 5 3 4 2" xfId="13814" xr:uid="{5B210662-5E01-4F82-9BF1-0AF7AA227C63}"/>
    <cellStyle name="Normal 6 5 3 5" xfId="11092" xr:uid="{0D8BA303-5EB3-41CD-B472-40D0C2701F1C}"/>
    <cellStyle name="Normal 6 5 4" xfId="3956" xr:uid="{C708650F-DDB8-4634-B2CD-BD3AA9011BC4}"/>
    <cellStyle name="Normal 6 5 4 2" xfId="4582" xr:uid="{97367F42-D766-45E8-93B4-27D0ADC3AFBE}"/>
    <cellStyle name="Normal 6 5 4 2 2" xfId="7745" xr:uid="{07ED075A-E2AB-4539-8B41-788EA6C3316C}"/>
    <cellStyle name="Normal 6 5 4 2 2 2" xfId="10411" xr:uid="{945E7131-790E-44EA-BB97-38B0942F5A94}"/>
    <cellStyle name="Normal 6 5 4 2 2 2 2" xfId="15801" xr:uid="{7D679B5C-09F2-443F-A863-55FC8964CF5A}"/>
    <cellStyle name="Normal 6 5 4 2 2 3" xfId="13048" xr:uid="{CAA0643F-AE96-4F4A-829D-2F63DF7EF58B}"/>
    <cellStyle name="Normal 6 5 4 2 3" xfId="9081" xr:uid="{F9BFA68B-FE22-463A-88AE-19BB3B2D5821}"/>
    <cellStyle name="Normal 6 5 4 2 3 2" xfId="14439" xr:uid="{8610DD98-8623-4F71-A599-E20206BB460E}"/>
    <cellStyle name="Normal 6 5 4 2 4" xfId="11717" xr:uid="{6CFC5918-6B2B-486E-9CCB-3DABCCF5B779}"/>
    <cellStyle name="Normal 6 5 4 3" xfId="7123" xr:uid="{B60F2753-86C0-4229-BE57-F5F5189ACF23}"/>
    <cellStyle name="Normal 6 5 4 3 2" xfId="9787" xr:uid="{3FA6E79E-0EFE-4D03-8AE7-C822888B20C7}"/>
    <cellStyle name="Normal 6 5 4 3 2 2" xfId="15177" xr:uid="{CF73D2B6-3782-44FC-A07C-04CB7604BB0A}"/>
    <cellStyle name="Normal 6 5 4 3 3" xfId="12424" xr:uid="{41324D4C-7881-418B-B9FD-C86E4178AE95}"/>
    <cellStyle name="Normal 6 5 4 4" xfId="8457" xr:uid="{D15A0750-8D22-4E98-9273-88B57B436F89}"/>
    <cellStyle name="Normal 6 5 4 4 2" xfId="13815" xr:uid="{0E7468AE-E096-4845-B72E-4F83FDD98EC7}"/>
    <cellStyle name="Normal 6 5 4 5" xfId="11093" xr:uid="{BEAD9BFB-09DF-48D8-A3DB-93F153E97CFA}"/>
    <cellStyle name="Normal 6 5 5" xfId="3957" xr:uid="{78ACFE58-B0A1-4D86-B534-0B1A809BBFFD}"/>
    <cellStyle name="Normal 6 5 5 2" xfId="4583" xr:uid="{07185091-CE00-4E60-80D7-BD2065EFBC57}"/>
    <cellStyle name="Normal 6 5 5 2 2" xfId="7746" xr:uid="{D3200BD9-2654-4240-A41B-5980F9E34724}"/>
    <cellStyle name="Normal 6 5 5 2 2 2" xfId="10412" xr:uid="{F5BA7AE8-E83C-4790-8A48-CC8187BD4EA5}"/>
    <cellStyle name="Normal 6 5 5 2 2 2 2" xfId="15802" xr:uid="{4F53A489-1154-4B0A-A827-B5CC17BE7E78}"/>
    <cellStyle name="Normal 6 5 5 2 2 3" xfId="13049" xr:uid="{48AF5B30-CEFD-4B70-A183-F233CB0E3773}"/>
    <cellStyle name="Normal 6 5 5 2 3" xfId="9082" xr:uid="{32BD089A-433F-43EA-950D-62A3430E55A7}"/>
    <cellStyle name="Normal 6 5 5 2 3 2" xfId="14440" xr:uid="{3471F326-18CF-496B-8DB4-400ACEE3A96A}"/>
    <cellStyle name="Normal 6 5 5 2 4" xfId="11718" xr:uid="{FE8CE958-43C4-47B2-A9F2-D68ABDE858EC}"/>
    <cellStyle name="Normal 6 5 5 3" xfId="7124" xr:uid="{8C82FAAD-35B5-44E9-9C05-FE348A1299AA}"/>
    <cellStyle name="Normal 6 5 5 3 2" xfId="9788" xr:uid="{4FA9FF89-30DE-4FCD-97EF-56C2CC4D14C3}"/>
    <cellStyle name="Normal 6 5 5 3 2 2" xfId="15178" xr:uid="{22584BF8-5082-4F52-AA43-44DAD6D075D8}"/>
    <cellStyle name="Normal 6 5 5 3 3" xfId="12425" xr:uid="{A276A061-1B1E-493D-AECC-079BD94E19AB}"/>
    <cellStyle name="Normal 6 5 5 4" xfId="8458" xr:uid="{748E5E24-FA40-4025-87B2-6AFBB0156704}"/>
    <cellStyle name="Normal 6 5 5 4 2" xfId="13816" xr:uid="{95816128-0CF4-4496-828A-B4F1E920CAE7}"/>
    <cellStyle name="Normal 6 5 5 5" xfId="11094" xr:uid="{98D0615F-C260-4F60-A141-16E82237F8D9}"/>
    <cellStyle name="Normal 6 5 6" xfId="4577" xr:uid="{D6B89A2B-B4FB-4223-A287-7D0938EC43F5}"/>
    <cellStyle name="Normal 6 5 6 2" xfId="7740" xr:uid="{01F34DA4-1332-4320-95A6-07C441A1E511}"/>
    <cellStyle name="Normal 6 5 6 2 2" xfId="10406" xr:uid="{C33F9F21-468D-4DA0-874C-893A8CF58215}"/>
    <cellStyle name="Normal 6 5 6 2 2 2" xfId="15796" xr:uid="{6908F045-9D31-4723-9A21-FBCD558936DA}"/>
    <cellStyle name="Normal 6 5 6 2 3" xfId="13043" xr:uid="{C256D0D4-49C4-439C-83AD-AD5E0ADA60D5}"/>
    <cellStyle name="Normal 6 5 6 3" xfId="9076" xr:uid="{54124B91-05F7-46F4-A580-EF54775628AE}"/>
    <cellStyle name="Normal 6 5 6 3 2" xfId="14434" xr:uid="{44F67320-24EB-42AA-B122-4645BA3BAFA1}"/>
    <cellStyle name="Normal 6 5 6 4" xfId="11712" xr:uid="{4D22A23E-72E4-4EC9-968A-0EDDBC3BC427}"/>
    <cellStyle name="Normal 6 5 7" xfId="3951" xr:uid="{670028E2-56CF-4DFE-982D-05F07CFF7CE7}"/>
    <cellStyle name="Normal 6 5 7 2" xfId="7118" xr:uid="{F89F723D-5B4D-44CB-A6CC-A231F238D77A}"/>
    <cellStyle name="Normal 6 5 7 2 2" xfId="9782" xr:uid="{AAA014D9-1EB3-419B-BBB1-349DE97938D1}"/>
    <cellStyle name="Normal 6 5 7 2 2 2" xfId="15172" xr:uid="{FA7F291B-F254-481D-8406-C6B2E357B69A}"/>
    <cellStyle name="Normal 6 5 7 2 3" xfId="12419" xr:uid="{75D2668C-C081-4DF0-B646-A29DA3EC78F3}"/>
    <cellStyle name="Normal 6 5 7 3" xfId="8452" xr:uid="{C15B4F2C-CD51-417D-984C-1B89B31A3FC2}"/>
    <cellStyle name="Normal 6 5 7 3 2" xfId="13810" xr:uid="{B9ADCA21-284C-474A-AE5E-45D2D9FAD693}"/>
    <cellStyle name="Normal 6 5 7 4" xfId="11088" xr:uid="{365BFE46-7456-4211-95EA-1D68184CC417}"/>
    <cellStyle name="Normal 6 5 8" xfId="6611" xr:uid="{A06A2736-C1F1-4DDF-9D6F-073FDDDAF67A}"/>
    <cellStyle name="Normal 6 5 8 2" xfId="9282" xr:uid="{10BC9EF5-5423-475D-B9B0-1351CCB2AC6B}"/>
    <cellStyle name="Normal 6 5 8 2 2" xfId="14672" xr:uid="{8B8EFF48-1E1C-4D7D-A057-FFEE323454FF}"/>
    <cellStyle name="Normal 6 5 8 3" xfId="11919" xr:uid="{CF15705F-D0D4-4AF2-A9EF-EC5EBC55D8FB}"/>
    <cellStyle name="Normal 6 5 9" xfId="7944" xr:uid="{791A3049-A8E2-4EB6-99DA-5538BA107194}"/>
    <cellStyle name="Normal 6 5 9 2" xfId="13302" xr:uid="{9535000F-6024-4465-B942-61BA4B55BFBF}"/>
    <cellStyle name="Normal 6 6" xfId="3958" xr:uid="{CBDFC16A-AB98-4FC4-9AC0-281299323D03}"/>
    <cellStyle name="Normal 6 6 2" xfId="3959" xr:uid="{F6AF005A-BA47-402E-8E7B-7144ED187DE1}"/>
    <cellStyle name="Normal 6 6 2 2" xfId="3960" xr:uid="{C5517591-8D64-44F0-93C0-DA2940B5ED38}"/>
    <cellStyle name="Normal 6 6 2 2 2" xfId="4586" xr:uid="{60C30CBF-0737-4E35-B356-7832033D0E05}"/>
    <cellStyle name="Normal 6 6 2 2 2 2" xfId="7749" xr:uid="{71A2BC9F-0305-49DE-9255-2EBE730EDCBA}"/>
    <cellStyle name="Normal 6 6 2 2 2 2 2" xfId="10415" xr:uid="{18964FE3-42E5-4CB8-BA01-74419862DE51}"/>
    <cellStyle name="Normal 6 6 2 2 2 2 2 2" xfId="15805" xr:uid="{EAD3F282-9375-4975-9994-90B9E08B1E9C}"/>
    <cellStyle name="Normal 6 6 2 2 2 2 3" xfId="13052" xr:uid="{BA552771-5F74-41EE-8B44-7EDFB7123923}"/>
    <cellStyle name="Normal 6 6 2 2 2 3" xfId="9085" xr:uid="{52114CA8-B4C3-4A60-9FC5-9E809BFE6BB0}"/>
    <cellStyle name="Normal 6 6 2 2 2 3 2" xfId="14443" xr:uid="{C776FA35-1D60-4EBE-9289-BD3CF6F2EB86}"/>
    <cellStyle name="Normal 6 6 2 2 2 4" xfId="11721" xr:uid="{AE9DBA7B-09C8-487B-B09B-705870495005}"/>
    <cellStyle name="Normal 6 6 2 2 3" xfId="7127" xr:uid="{68A900FB-6464-434E-9515-DFFE833CD8C0}"/>
    <cellStyle name="Normal 6 6 2 2 3 2" xfId="9791" xr:uid="{7A78960F-FFDD-4A2E-9E29-1E08949E4762}"/>
    <cellStyle name="Normal 6 6 2 2 3 2 2" xfId="15181" xr:uid="{0D1D91E7-C51A-414E-897E-B9C9A2A8C757}"/>
    <cellStyle name="Normal 6 6 2 2 3 3" xfId="12428" xr:uid="{8AC2C434-8968-4706-A2A2-74B51D10F5D5}"/>
    <cellStyle name="Normal 6 6 2 2 4" xfId="8461" xr:uid="{20D4EB8D-B890-433E-B7D5-51E94B656F3E}"/>
    <cellStyle name="Normal 6 6 2 2 4 2" xfId="13819" xr:uid="{1FCD6B35-C6D8-4B92-8110-22AB70E403F4}"/>
    <cellStyle name="Normal 6 6 2 2 5" xfId="11097" xr:uid="{9B1244D3-184B-4491-BE6E-19B67AE6A1F8}"/>
    <cellStyle name="Normal 6 6 2 3" xfId="3961" xr:uid="{4CC9D0EA-CED7-4ACE-AB1C-6C6D1FB7EC6A}"/>
    <cellStyle name="Normal 6 6 2 3 2" xfId="4587" xr:uid="{B0E4DE9C-B2C9-4D3A-AA08-F51D19701670}"/>
    <cellStyle name="Normal 6 6 2 3 2 2" xfId="7750" xr:uid="{88CB09C2-0919-4D4F-9544-CA999800C6BF}"/>
    <cellStyle name="Normal 6 6 2 3 2 2 2" xfId="10416" xr:uid="{081CDEC4-AF2E-4EEC-B702-1E1FE99B7F01}"/>
    <cellStyle name="Normal 6 6 2 3 2 2 2 2" xfId="15806" xr:uid="{5E508DD5-313E-424C-9E4F-E80A92ED75EE}"/>
    <cellStyle name="Normal 6 6 2 3 2 2 3" xfId="13053" xr:uid="{6B630489-43AE-4CEE-99D4-97E57FDEC1CD}"/>
    <cellStyle name="Normal 6 6 2 3 2 3" xfId="9086" xr:uid="{DFAB0476-DD76-4B9E-A2FE-635E90632C7E}"/>
    <cellStyle name="Normal 6 6 2 3 2 3 2" xfId="14444" xr:uid="{00897091-9E64-402A-87E7-5763035AD634}"/>
    <cellStyle name="Normal 6 6 2 3 2 4" xfId="11722" xr:uid="{D9322E19-4631-4821-8C83-85362F546C7E}"/>
    <cellStyle name="Normal 6 6 2 3 3" xfId="7128" xr:uid="{F0E6F02F-DF31-4695-88AD-C54B341C06FE}"/>
    <cellStyle name="Normal 6 6 2 3 3 2" xfId="9792" xr:uid="{7B8F9211-5A04-4D80-A830-6F204F41EC67}"/>
    <cellStyle name="Normal 6 6 2 3 3 2 2" xfId="15182" xr:uid="{5EDECB3A-B690-441C-AECC-776C52C8F08E}"/>
    <cellStyle name="Normal 6 6 2 3 3 3" xfId="12429" xr:uid="{B7B29A71-7195-45BC-8798-A6579C14F2F7}"/>
    <cellStyle name="Normal 6 6 2 3 4" xfId="8462" xr:uid="{05F3506C-E3F7-426B-BD0C-76EFBF836414}"/>
    <cellStyle name="Normal 6 6 2 3 4 2" xfId="13820" xr:uid="{5F4794B4-8CCE-4029-8ADA-D634CA69AAED}"/>
    <cellStyle name="Normal 6 6 2 3 5" xfId="11098" xr:uid="{7D494936-1F9D-4F10-951E-CDD0A39B6103}"/>
    <cellStyle name="Normal 6 6 2 4" xfId="4585" xr:uid="{2D6E1789-627F-49B8-8225-4446B2827991}"/>
    <cellStyle name="Normal 6 6 2 4 2" xfId="7748" xr:uid="{6D8C28AD-682D-4E9C-9F5C-394C7D2C457F}"/>
    <cellStyle name="Normal 6 6 2 4 2 2" xfId="10414" xr:uid="{541EC315-738F-4F16-99B4-18357642C8E3}"/>
    <cellStyle name="Normal 6 6 2 4 2 2 2" xfId="15804" xr:uid="{0CC72B14-6EED-4E76-B94F-CBC22B1F7BC5}"/>
    <cellStyle name="Normal 6 6 2 4 2 3" xfId="13051" xr:uid="{9DFF75B3-212F-4444-85AA-1AB471F6CAE3}"/>
    <cellStyle name="Normal 6 6 2 4 3" xfId="9084" xr:uid="{81441D55-7CB9-4334-BE9D-CB581B6B4164}"/>
    <cellStyle name="Normal 6 6 2 4 3 2" xfId="14442" xr:uid="{A2BEBF36-2BEE-4E01-8F15-5387CF4DD625}"/>
    <cellStyle name="Normal 6 6 2 4 4" xfId="11720" xr:uid="{6AC7BB84-34E0-4787-8865-2815ADD81F8E}"/>
    <cellStyle name="Normal 6 6 2 5" xfId="7126" xr:uid="{FAEDFDD0-2475-406B-8A79-2AC0EAC9BE9E}"/>
    <cellStyle name="Normal 6 6 2 5 2" xfId="9790" xr:uid="{8B109552-81BD-4EEA-9EDD-FE1EF84100A0}"/>
    <cellStyle name="Normal 6 6 2 5 2 2" xfId="15180" xr:uid="{C84FB9BB-EE8A-4DB1-A796-49DD88BF997F}"/>
    <cellStyle name="Normal 6 6 2 5 3" xfId="12427" xr:uid="{F5F7FE78-B1C4-4754-8FF1-E84BDB686F53}"/>
    <cellStyle name="Normal 6 6 2 6" xfId="8460" xr:uid="{28221191-E8C2-4372-9885-C79A7DD6A4F9}"/>
    <cellStyle name="Normal 6 6 2 6 2" xfId="13818" xr:uid="{E85F01AA-F4FF-44AB-AE7C-01A25FA17F7F}"/>
    <cellStyle name="Normal 6 6 2 7" xfId="11096" xr:uid="{FCC969F5-9601-4AC4-9496-4CD17FD54E9A}"/>
    <cellStyle name="Normal 6 6 3" xfId="3962" xr:uid="{3FB39780-4CE0-4415-8D3B-F174EC55E213}"/>
    <cellStyle name="Normal 6 6 3 2" xfId="4588" xr:uid="{D7FA79E3-E12C-4D01-B193-DFBD0089B63B}"/>
    <cellStyle name="Normal 6 6 3 2 2" xfId="7751" xr:uid="{83534B09-061B-4263-AACE-8053651033A8}"/>
    <cellStyle name="Normal 6 6 3 2 2 2" xfId="10417" xr:uid="{4E9DDB37-8E03-4156-8ADF-55BC93C5E663}"/>
    <cellStyle name="Normal 6 6 3 2 2 2 2" xfId="15807" xr:uid="{30ED186E-88DE-4840-A0AB-5B31D1464FE4}"/>
    <cellStyle name="Normal 6 6 3 2 2 3" xfId="13054" xr:uid="{C81AC474-D561-4D46-AC22-E1B26C1D1D14}"/>
    <cellStyle name="Normal 6 6 3 2 3" xfId="9087" xr:uid="{B65D8EBB-78D8-4AC7-B3A0-C43D74850BF7}"/>
    <cellStyle name="Normal 6 6 3 2 3 2" xfId="14445" xr:uid="{FB77970C-B8BF-4F1D-8D06-185BEA754CC9}"/>
    <cellStyle name="Normal 6 6 3 2 4" xfId="11723" xr:uid="{06AEF82D-6380-49E7-8BFF-AB2807196336}"/>
    <cellStyle name="Normal 6 6 3 3" xfId="7129" xr:uid="{D3A2DFC5-6966-4E8E-8426-ECCF910CA0FB}"/>
    <cellStyle name="Normal 6 6 3 3 2" xfId="9793" xr:uid="{BA21BAC4-076C-427C-8CAB-E0466AC46E62}"/>
    <cellStyle name="Normal 6 6 3 3 2 2" xfId="15183" xr:uid="{2B6E176B-697B-4F17-B020-645812B35945}"/>
    <cellStyle name="Normal 6 6 3 3 3" xfId="12430" xr:uid="{0B273535-F54B-47A9-9749-2574E8571C88}"/>
    <cellStyle name="Normal 6 6 3 4" xfId="8463" xr:uid="{EEB2AF38-C406-4479-A619-92DEF836748B}"/>
    <cellStyle name="Normal 6 6 3 4 2" xfId="13821" xr:uid="{74F09182-10D4-46D5-BD23-31B8CCA8B352}"/>
    <cellStyle name="Normal 6 6 3 5" xfId="11099" xr:uid="{08DBE667-98FF-47F2-B0EA-BE65859DA285}"/>
    <cellStyle name="Normal 6 6 4" xfId="3963" xr:uid="{6D272312-EFD8-47C1-A90E-D072777278E8}"/>
    <cellStyle name="Normal 6 6 4 2" xfId="4589" xr:uid="{5C5CB8C0-2B29-4F08-B266-0456546E12E3}"/>
    <cellStyle name="Normal 6 6 4 2 2" xfId="7752" xr:uid="{2E1835A6-20C5-4044-9598-2309AE2A87C5}"/>
    <cellStyle name="Normal 6 6 4 2 2 2" xfId="10418" xr:uid="{63E8EF9E-DBA1-49AF-94CF-000DECEA7D2E}"/>
    <cellStyle name="Normal 6 6 4 2 2 2 2" xfId="15808" xr:uid="{416AC239-BA2A-4450-A599-2283397070B2}"/>
    <cellStyle name="Normal 6 6 4 2 2 3" xfId="13055" xr:uid="{CE040E46-9B6A-4EEF-9CC7-ACF000494B91}"/>
    <cellStyle name="Normal 6 6 4 2 3" xfId="9088" xr:uid="{C4D33EC7-7B07-43C7-8194-BA31405DF54A}"/>
    <cellStyle name="Normal 6 6 4 2 3 2" xfId="14446" xr:uid="{73F85DCB-FE09-45B8-B36F-9161EAFBBAE9}"/>
    <cellStyle name="Normal 6 6 4 2 4" xfId="11724" xr:uid="{C0022CE3-F416-4AD2-A896-9D727BC68B40}"/>
    <cellStyle name="Normal 6 6 4 3" xfId="7130" xr:uid="{53C2EE94-D56F-4580-BEA9-79E3B40EAC2F}"/>
    <cellStyle name="Normal 6 6 4 3 2" xfId="9794" xr:uid="{635A8A6E-AF52-4E61-A59C-7805FAE6203A}"/>
    <cellStyle name="Normal 6 6 4 3 2 2" xfId="15184" xr:uid="{F3DF9589-4894-48F0-B3BD-9BA62755CAEB}"/>
    <cellStyle name="Normal 6 6 4 3 3" xfId="12431" xr:uid="{73DC0923-DBAF-4363-A2B1-8516BA428805}"/>
    <cellStyle name="Normal 6 6 4 4" xfId="8464" xr:uid="{AE3457D3-3CCB-4EEB-8C26-337A0859EF07}"/>
    <cellStyle name="Normal 6 6 4 4 2" xfId="13822" xr:uid="{601B1187-4AB8-4961-B41B-24DA74E54178}"/>
    <cellStyle name="Normal 6 6 4 5" xfId="11100" xr:uid="{6EC360C7-E562-4DEF-A4BE-3E84A9888012}"/>
    <cellStyle name="Normal 6 6 5" xfId="3964" xr:uid="{F18AF1D7-E32E-4C36-A05A-53BD7319E253}"/>
    <cellStyle name="Normal 6 6 5 2" xfId="4590" xr:uid="{40FCC91D-309B-43D3-8B19-E5048628F358}"/>
    <cellStyle name="Normal 6 6 5 2 2" xfId="7753" xr:uid="{6F45D605-B93C-44F1-BA9F-77620D24348F}"/>
    <cellStyle name="Normal 6 6 5 2 2 2" xfId="10419" xr:uid="{DB5C7E8A-F7AE-4B04-BCD3-CB936A011288}"/>
    <cellStyle name="Normal 6 6 5 2 2 2 2" xfId="15809" xr:uid="{82A4E5B7-F9F2-4060-B2DC-1A1A14807880}"/>
    <cellStyle name="Normal 6 6 5 2 2 3" xfId="13056" xr:uid="{CDE5A038-88CD-4CCD-8B88-479BA6BDA457}"/>
    <cellStyle name="Normal 6 6 5 2 3" xfId="9089" xr:uid="{4E72262B-F896-4380-8660-7884B0C40F67}"/>
    <cellStyle name="Normal 6 6 5 2 3 2" xfId="14447" xr:uid="{7189A918-E942-43C5-B942-FAE34E5E93AE}"/>
    <cellStyle name="Normal 6 6 5 2 4" xfId="11725" xr:uid="{51299192-50FC-478F-8F53-0969D9C29656}"/>
    <cellStyle name="Normal 6 6 5 3" xfId="7131" xr:uid="{187029AF-9F80-4BA1-A733-ED9FE2A48587}"/>
    <cellStyle name="Normal 6 6 5 3 2" xfId="9795" xr:uid="{DC208F0A-3F92-4719-9B81-82426640B2A4}"/>
    <cellStyle name="Normal 6 6 5 3 2 2" xfId="15185" xr:uid="{74BF8606-EF66-4606-BAE4-7299F521223E}"/>
    <cellStyle name="Normal 6 6 5 3 3" xfId="12432" xr:uid="{06299E8B-6297-4797-B27F-6361C968B24E}"/>
    <cellStyle name="Normal 6 6 5 4" xfId="8465" xr:uid="{EC1BFC85-A5E6-492A-9F74-AAE43BE3EBA7}"/>
    <cellStyle name="Normal 6 6 5 4 2" xfId="13823" xr:uid="{9184D967-8371-412A-957C-76E9A071742E}"/>
    <cellStyle name="Normal 6 6 5 5" xfId="11101" xr:uid="{13B0DB21-1471-48E4-BD32-251409DE702F}"/>
    <cellStyle name="Normal 6 6 6" xfId="4584" xr:uid="{58E474D9-256F-4DB9-85A6-85868F1E7435}"/>
    <cellStyle name="Normal 6 6 6 2" xfId="7747" xr:uid="{EC21B32B-E7D6-45F8-A6D9-0C255D630EE5}"/>
    <cellStyle name="Normal 6 6 6 2 2" xfId="10413" xr:uid="{7CC2DA81-51E9-48F1-8C31-B3593A1E1754}"/>
    <cellStyle name="Normal 6 6 6 2 2 2" xfId="15803" xr:uid="{9DDB9A42-C659-4198-B80D-6FF41FC649B5}"/>
    <cellStyle name="Normal 6 6 6 2 3" xfId="13050" xr:uid="{D848E7CD-C707-4FAD-BB1F-C0BA2824CC1F}"/>
    <cellStyle name="Normal 6 6 6 3" xfId="9083" xr:uid="{DE69FF10-139B-47B5-9698-A111BEEA534F}"/>
    <cellStyle name="Normal 6 6 6 3 2" xfId="14441" xr:uid="{FBE9093B-5FFD-4B08-8201-1EE7FE34D12C}"/>
    <cellStyle name="Normal 6 6 6 4" xfId="11719" xr:uid="{B817D6BE-60A6-442D-89CA-70D98622698F}"/>
    <cellStyle name="Normal 6 6 7" xfId="7125" xr:uid="{53459E27-5DB2-4967-93FD-6078F130A921}"/>
    <cellStyle name="Normal 6 6 7 2" xfId="9789" xr:uid="{0A97F769-C788-4B13-B29C-1997A7F0DE1D}"/>
    <cellStyle name="Normal 6 6 7 2 2" xfId="15179" xr:uid="{97B76440-9EBE-452A-B538-525256866326}"/>
    <cellStyle name="Normal 6 6 7 3" xfId="12426" xr:uid="{23BBCA89-57A0-47F1-9F5B-8A2869523B2A}"/>
    <cellStyle name="Normal 6 6 8" xfId="8459" xr:uid="{1E4AF846-6308-4120-8115-13D1A3EADD41}"/>
    <cellStyle name="Normal 6 6 8 2" xfId="13817" xr:uid="{081B1503-6747-4098-9494-16AC69F8E181}"/>
    <cellStyle name="Normal 6 6 9" xfId="11095" xr:uid="{72A42D84-FCD4-44BC-BD81-86430C73F83B}"/>
    <cellStyle name="Normal 6 7" xfId="3965" xr:uid="{358C4622-CAEC-4C7A-AF56-D38F6682FA90}"/>
    <cellStyle name="Normal 6 7 2" xfId="3966" xr:uid="{DB2025C4-9FF2-4E63-9208-C3855165E08A}"/>
    <cellStyle name="Normal 6 7 2 2" xfId="3967" xr:uid="{33C2AE23-103C-4690-83DE-B2B156A1924F}"/>
    <cellStyle name="Normal 6 7 2 2 2" xfId="4593" xr:uid="{F2379BE1-F6F8-4E30-BFBB-868A4A06CCE6}"/>
    <cellStyle name="Normal 6 7 2 2 2 2" xfId="7756" xr:uid="{FCE881AC-580B-4FD5-9BC6-2A41DB645D92}"/>
    <cellStyle name="Normal 6 7 2 2 2 2 2" xfId="10422" xr:uid="{2D2D524D-5A7F-4A64-ADC2-B62C257C76B2}"/>
    <cellStyle name="Normal 6 7 2 2 2 2 2 2" xfId="15812" xr:uid="{D940B37A-2A8D-4842-AC19-5CC98F33AC78}"/>
    <cellStyle name="Normal 6 7 2 2 2 2 3" xfId="13059" xr:uid="{D425808B-21C1-4DEE-BDE3-5DF15433C9B9}"/>
    <cellStyle name="Normal 6 7 2 2 2 3" xfId="9092" xr:uid="{3492ED23-42AD-4D8E-AFE2-7AFC2E790CF9}"/>
    <cellStyle name="Normal 6 7 2 2 2 3 2" xfId="14450" xr:uid="{B6B8546F-10E2-43D9-96D7-F552DD7FF575}"/>
    <cellStyle name="Normal 6 7 2 2 2 4" xfId="11728" xr:uid="{7BBC91FF-E273-45C0-9F6C-4F98EAC599C8}"/>
    <cellStyle name="Normal 6 7 2 2 3" xfId="7134" xr:uid="{F6066418-2D24-4033-88CA-66AA8264668A}"/>
    <cellStyle name="Normal 6 7 2 2 3 2" xfId="9798" xr:uid="{35DCA9C8-A45B-412A-A950-92D8EEF9A9FE}"/>
    <cellStyle name="Normal 6 7 2 2 3 2 2" xfId="15188" xr:uid="{3EF33728-4D59-4F8D-BB0E-A48E3C76D922}"/>
    <cellStyle name="Normal 6 7 2 2 3 3" xfId="12435" xr:uid="{F8EC1177-3926-41A3-ABC4-931FD9861494}"/>
    <cellStyle name="Normal 6 7 2 2 4" xfId="8468" xr:uid="{5588C17B-4B38-46BF-B108-3D02F9894B6C}"/>
    <cellStyle name="Normal 6 7 2 2 4 2" xfId="13826" xr:uid="{DA6592D5-E4D4-4C4C-9DC3-E9C6C252FD11}"/>
    <cellStyle name="Normal 6 7 2 2 5" xfId="11104" xr:uid="{4C15B98F-325E-4A7E-ADB0-ECD4F20C8481}"/>
    <cellStyle name="Normal 6 7 2 3" xfId="3968" xr:uid="{FCC47922-18F5-4E5F-9F16-5BD76BDA673A}"/>
    <cellStyle name="Normal 6 7 2 3 2" xfId="4594" xr:uid="{A0B72D54-DB35-4250-800C-8EF4D98B7559}"/>
    <cellStyle name="Normal 6 7 2 3 2 2" xfId="7757" xr:uid="{7FDBC974-ED77-4827-8328-E6F606DE2326}"/>
    <cellStyle name="Normal 6 7 2 3 2 2 2" xfId="10423" xr:uid="{CBC4E42D-457A-4AC0-A687-4011F83FC9B1}"/>
    <cellStyle name="Normal 6 7 2 3 2 2 2 2" xfId="15813" xr:uid="{FB71EFE6-A01C-4CED-A118-9D292AF389BB}"/>
    <cellStyle name="Normal 6 7 2 3 2 2 3" xfId="13060" xr:uid="{CE5FFFD2-C04C-40C0-A6F8-2C1C26F1F9ED}"/>
    <cellStyle name="Normal 6 7 2 3 2 3" xfId="9093" xr:uid="{4A2ED869-902F-4077-AAB2-32FECC54BDF3}"/>
    <cellStyle name="Normal 6 7 2 3 2 3 2" xfId="14451" xr:uid="{4F8F0F19-3C45-4633-ADAB-9E987D240D95}"/>
    <cellStyle name="Normal 6 7 2 3 2 4" xfId="11729" xr:uid="{0DB762A5-EEAD-469B-9703-DCB49DC950BB}"/>
    <cellStyle name="Normal 6 7 2 3 3" xfId="7135" xr:uid="{327E00A5-F492-4436-9A19-59611488E147}"/>
    <cellStyle name="Normal 6 7 2 3 3 2" xfId="9799" xr:uid="{5655B709-093D-466E-927C-39AE4941C52D}"/>
    <cellStyle name="Normal 6 7 2 3 3 2 2" xfId="15189" xr:uid="{6BF432B5-D4E1-461E-B7D7-09FBA4BF8B6D}"/>
    <cellStyle name="Normal 6 7 2 3 3 3" xfId="12436" xr:uid="{7841B171-CEC7-4227-8305-12512DD77401}"/>
    <cellStyle name="Normal 6 7 2 3 4" xfId="8469" xr:uid="{6DF795EF-128B-44E9-A4EF-D02D821454B2}"/>
    <cellStyle name="Normal 6 7 2 3 4 2" xfId="13827" xr:uid="{FFBED3FE-C9A8-444E-BCEA-DA6148969FEE}"/>
    <cellStyle name="Normal 6 7 2 3 5" xfId="11105" xr:uid="{C825D0A3-BEE4-4F5D-BCEB-736F632A61B9}"/>
    <cellStyle name="Normal 6 7 2 4" xfId="4592" xr:uid="{313622DD-9BA4-4B04-97A4-0BA3E9A6DE0F}"/>
    <cellStyle name="Normal 6 7 2 4 2" xfId="7755" xr:uid="{068498AF-3C36-4404-9E91-5456AE7FD508}"/>
    <cellStyle name="Normal 6 7 2 4 2 2" xfId="10421" xr:uid="{98F942C7-9D80-46EE-8FAE-ED5F365005D8}"/>
    <cellStyle name="Normal 6 7 2 4 2 2 2" xfId="15811" xr:uid="{C6613BED-32D5-4C11-855D-4623611073AC}"/>
    <cellStyle name="Normal 6 7 2 4 2 3" xfId="13058" xr:uid="{3A7544FD-91A3-4106-9113-BF4EDC1D7BBE}"/>
    <cellStyle name="Normal 6 7 2 4 3" xfId="9091" xr:uid="{FE399CDF-5C51-43EA-8808-DA197492055B}"/>
    <cellStyle name="Normal 6 7 2 4 3 2" xfId="14449" xr:uid="{8F8B3B24-A002-410F-B517-1978F6655833}"/>
    <cellStyle name="Normal 6 7 2 4 4" xfId="11727" xr:uid="{18B94DDE-777E-475C-A3D4-D03F581DC4B3}"/>
    <cellStyle name="Normal 6 7 2 5" xfId="7133" xr:uid="{E082E60E-61C3-481F-9B5D-963BE9D1F947}"/>
    <cellStyle name="Normal 6 7 2 5 2" xfId="9797" xr:uid="{BEE211FF-19CC-41C2-BCA8-1D9427090260}"/>
    <cellStyle name="Normal 6 7 2 5 2 2" xfId="15187" xr:uid="{11BF34E9-6EF6-4578-B793-9D3E68E7C3E4}"/>
    <cellStyle name="Normal 6 7 2 5 3" xfId="12434" xr:uid="{6D43432A-61C7-49B9-9B21-1F317B4282C8}"/>
    <cellStyle name="Normal 6 7 2 6" xfId="8467" xr:uid="{B7AA0898-2DB5-4819-B5E0-D353F9EFACFA}"/>
    <cellStyle name="Normal 6 7 2 6 2" xfId="13825" xr:uid="{DA80399B-87D8-416D-9CC5-607F5423DD74}"/>
    <cellStyle name="Normal 6 7 2 7" xfId="11103" xr:uid="{FFE10569-56F1-48BC-B116-16FAB62BA125}"/>
    <cellStyle name="Normal 6 7 3" xfId="3969" xr:uid="{1B37F7D3-CD9C-4F1C-8622-8A5F0997E98B}"/>
    <cellStyle name="Normal 6 7 3 2" xfId="4595" xr:uid="{C8ECCE88-4E43-417E-8CA9-B95A83C019B9}"/>
    <cellStyle name="Normal 6 7 3 2 2" xfId="7758" xr:uid="{1E9A56EC-502D-4335-A04A-2B6A93F0C343}"/>
    <cellStyle name="Normal 6 7 3 2 2 2" xfId="10424" xr:uid="{013C29C0-EFEA-44EF-9DAF-0EDD0CA46DF9}"/>
    <cellStyle name="Normal 6 7 3 2 2 2 2" xfId="15814" xr:uid="{6B118C0B-E12B-4BE9-9440-4208AC24499C}"/>
    <cellStyle name="Normal 6 7 3 2 2 3" xfId="13061" xr:uid="{3B766E90-CA09-4338-AD24-F974A570185C}"/>
    <cellStyle name="Normal 6 7 3 2 3" xfId="9094" xr:uid="{C828A25B-BA26-4242-9C40-A096E137B83A}"/>
    <cellStyle name="Normal 6 7 3 2 3 2" xfId="14452" xr:uid="{8F5F4AE7-50EB-480E-93DD-D7160506D4F1}"/>
    <cellStyle name="Normal 6 7 3 2 4" xfId="11730" xr:uid="{82EE4097-3350-49CB-A131-E32B69E950E5}"/>
    <cellStyle name="Normal 6 7 3 3" xfId="7136" xr:uid="{9398B8F3-7917-41B4-9416-7CEE57D30D42}"/>
    <cellStyle name="Normal 6 7 3 3 2" xfId="9800" xr:uid="{4F634CF0-2BF0-4C2A-8244-9BFFF80CFF2E}"/>
    <cellStyle name="Normal 6 7 3 3 2 2" xfId="15190" xr:uid="{9DBE60C5-B178-4045-B937-FD557EBB84AC}"/>
    <cellStyle name="Normal 6 7 3 3 3" xfId="12437" xr:uid="{7CDD89A7-D276-44B1-A97F-DDABDB5CE74F}"/>
    <cellStyle name="Normal 6 7 3 4" xfId="8470" xr:uid="{4496E300-D08A-4D26-A79C-F115AF8420DC}"/>
    <cellStyle name="Normal 6 7 3 4 2" xfId="13828" xr:uid="{AB71BD1F-2535-4970-94C4-A3BAAD2FC755}"/>
    <cellStyle name="Normal 6 7 3 5" xfId="11106" xr:uid="{E712E4E8-57CF-4406-8D84-BA1091FE53EA}"/>
    <cellStyle name="Normal 6 7 4" xfId="3970" xr:uid="{A5A47D8D-CB28-44C1-A69D-7E5D81BCDD96}"/>
    <cellStyle name="Normal 6 7 4 2" xfId="4596" xr:uid="{74B2850A-1B62-449A-ABA9-792F8C142259}"/>
    <cellStyle name="Normal 6 7 4 2 2" xfId="7759" xr:uid="{82CE146D-F5FE-46EB-A745-F38EF856C389}"/>
    <cellStyle name="Normal 6 7 4 2 2 2" xfId="10425" xr:uid="{2AFDFAFA-4CB4-4571-A405-4EE12F3DC790}"/>
    <cellStyle name="Normal 6 7 4 2 2 2 2" xfId="15815" xr:uid="{8CCB64A6-C8F4-430F-94B4-62AA22C467D3}"/>
    <cellStyle name="Normal 6 7 4 2 2 3" xfId="13062" xr:uid="{2E0FAAC3-213C-41F7-B838-CD1E193C238C}"/>
    <cellStyle name="Normal 6 7 4 2 3" xfId="9095" xr:uid="{BDF4E700-6A24-4791-BD20-106BD9C47929}"/>
    <cellStyle name="Normal 6 7 4 2 3 2" xfId="14453" xr:uid="{205A1859-3576-479F-9DBC-DA62305E63F1}"/>
    <cellStyle name="Normal 6 7 4 2 4" xfId="11731" xr:uid="{DAF06E5E-76A4-471A-91B4-E4B8237C75B0}"/>
    <cellStyle name="Normal 6 7 4 3" xfId="7137" xr:uid="{D6729CE1-A679-48B6-BDE0-C2A227B70E5B}"/>
    <cellStyle name="Normal 6 7 4 3 2" xfId="9801" xr:uid="{5FD4E298-6B76-40FB-A630-BFFEAA6E0F5F}"/>
    <cellStyle name="Normal 6 7 4 3 2 2" xfId="15191" xr:uid="{8F535C68-E69F-4C4D-BC07-D7D93ACB1842}"/>
    <cellStyle name="Normal 6 7 4 3 3" xfId="12438" xr:uid="{34AC1237-4010-4D77-B704-A78D7EBECC0D}"/>
    <cellStyle name="Normal 6 7 4 4" xfId="8471" xr:uid="{FF5630F3-99EF-4FF0-8C69-CA94501BC82A}"/>
    <cellStyle name="Normal 6 7 4 4 2" xfId="13829" xr:uid="{A1D795AB-713C-4E4D-9875-54F7E85BA2FE}"/>
    <cellStyle name="Normal 6 7 4 5" xfId="11107" xr:uid="{1AB43DCC-B077-4D73-B6C2-95AEB9BE6310}"/>
    <cellStyle name="Normal 6 7 5" xfId="3971" xr:uid="{D8F86551-A49E-4E08-9EE7-6F86DCB9CEBA}"/>
    <cellStyle name="Normal 6 7 5 2" xfId="4597" xr:uid="{8960F37C-5B8C-43D5-A59D-BEADCFD99611}"/>
    <cellStyle name="Normal 6 7 5 2 2" xfId="7760" xr:uid="{06CFD0D7-2925-4D65-8B2C-78B81B822405}"/>
    <cellStyle name="Normal 6 7 5 2 2 2" xfId="10426" xr:uid="{6B906326-760E-4C04-9963-F397F8C0AFDE}"/>
    <cellStyle name="Normal 6 7 5 2 2 2 2" xfId="15816" xr:uid="{E9683CDF-A590-465A-B064-E3B6565AEB0C}"/>
    <cellStyle name="Normal 6 7 5 2 2 3" xfId="13063" xr:uid="{A70A2A39-7F35-42F8-BA83-D47DA9F14FD3}"/>
    <cellStyle name="Normal 6 7 5 2 3" xfId="9096" xr:uid="{4FA8ED5B-7F40-4D90-8CAC-68048034BEDB}"/>
    <cellStyle name="Normal 6 7 5 2 3 2" xfId="14454" xr:uid="{4544F9B3-AFAB-4C74-897F-6B06BAC40A4D}"/>
    <cellStyle name="Normal 6 7 5 2 4" xfId="11732" xr:uid="{174D938D-7826-4CDF-9B29-58859A060FFD}"/>
    <cellStyle name="Normal 6 7 5 3" xfId="7138" xr:uid="{3E66F1BC-5587-409E-B78B-187D2275D4D5}"/>
    <cellStyle name="Normal 6 7 5 3 2" xfId="9802" xr:uid="{D14A2363-1EAF-4DB0-9229-C14ED6BF461C}"/>
    <cellStyle name="Normal 6 7 5 3 2 2" xfId="15192" xr:uid="{97963431-DB60-4397-A442-7EA8F53DB641}"/>
    <cellStyle name="Normal 6 7 5 3 3" xfId="12439" xr:uid="{66DF007A-2934-46E4-83A2-0A2C0F532BEB}"/>
    <cellStyle name="Normal 6 7 5 4" xfId="8472" xr:uid="{38E32795-6E0F-44CA-A6B6-10AF6AF86A72}"/>
    <cellStyle name="Normal 6 7 5 4 2" xfId="13830" xr:uid="{1D6F95DE-6105-4D4C-B9A9-3C9D953B95EB}"/>
    <cellStyle name="Normal 6 7 5 5" xfId="11108" xr:uid="{6C87CA9C-EEF8-4D1F-8E25-59AF9679F0C7}"/>
    <cellStyle name="Normal 6 7 6" xfId="4591" xr:uid="{CFBEAEE3-7B89-468B-BBCE-B9369B91898E}"/>
    <cellStyle name="Normal 6 7 6 2" xfId="7754" xr:uid="{83B24CBE-2A41-420D-8E45-34E274B79805}"/>
    <cellStyle name="Normal 6 7 6 2 2" xfId="10420" xr:uid="{AB270A74-7B25-4B4C-877F-D2810DC7794E}"/>
    <cellStyle name="Normal 6 7 6 2 2 2" xfId="15810" xr:uid="{7191FCFD-4BC6-4E25-8887-1613130C86F1}"/>
    <cellStyle name="Normal 6 7 6 2 3" xfId="13057" xr:uid="{A763AA05-D84B-4F89-A74A-0488B7F8C7D6}"/>
    <cellStyle name="Normal 6 7 6 3" xfId="9090" xr:uid="{8CB97941-FDBD-4D0B-A766-A6FFCD2981B2}"/>
    <cellStyle name="Normal 6 7 6 3 2" xfId="14448" xr:uid="{5764B827-EE69-48D0-8C20-48D14590400A}"/>
    <cellStyle name="Normal 6 7 6 4" xfId="11726" xr:uid="{3001B5C8-6E60-4086-85F9-CBACADC9CC06}"/>
    <cellStyle name="Normal 6 7 7" xfId="7132" xr:uid="{08394CCB-6CDB-4CB6-8F53-5D8353028323}"/>
    <cellStyle name="Normal 6 7 7 2" xfId="9796" xr:uid="{05331112-1510-4E85-B0C8-538A48A55F6D}"/>
    <cellStyle name="Normal 6 7 7 2 2" xfId="15186" xr:uid="{194241F9-17DE-4D20-A78E-CAF3D51456FC}"/>
    <cellStyle name="Normal 6 7 7 3" xfId="12433" xr:uid="{63F88CBB-B609-4D0D-BB9F-C742C8921472}"/>
    <cellStyle name="Normal 6 7 8" xfId="8466" xr:uid="{FCE2CCF7-37DD-4AED-B172-4CB85ED54779}"/>
    <cellStyle name="Normal 6 7 8 2" xfId="13824" xr:uid="{6D6F8E73-D8BF-4DAD-88C8-E32C0782EACC}"/>
    <cellStyle name="Normal 6 7 9" xfId="11102" xr:uid="{E3303FE2-0823-42A2-961A-EF2EE3DB0EB2}"/>
    <cellStyle name="Normal 6 8" xfId="3972" xr:uid="{6C3FF249-C8C7-4A2F-9595-3BD3F5520111}"/>
    <cellStyle name="Normal 6 8 2" xfId="3973" xr:uid="{0FEFFFFB-57D0-4C1B-8839-65FF5CE486F0}"/>
    <cellStyle name="Normal 6 8 2 2" xfId="4599" xr:uid="{859E31A1-3946-4479-A83B-98D493669F57}"/>
    <cellStyle name="Normal 6 8 2 2 2" xfId="7762" xr:uid="{0CA7DBE1-62BC-45A1-BB0C-1B0E555C3C47}"/>
    <cellStyle name="Normal 6 8 2 2 2 2" xfId="10428" xr:uid="{AC2E86B7-5598-4048-AE87-EBF7968C9E92}"/>
    <cellStyle name="Normal 6 8 2 2 2 2 2" xfId="15818" xr:uid="{E976A9E8-8E5D-4C2D-9B83-E945AB148686}"/>
    <cellStyle name="Normal 6 8 2 2 2 3" xfId="13065" xr:uid="{515C3998-DB30-40A0-A81F-F067A7483B2C}"/>
    <cellStyle name="Normal 6 8 2 2 3" xfId="9098" xr:uid="{9C2A24E9-F52A-4A43-B6B8-F63AD77412F0}"/>
    <cellStyle name="Normal 6 8 2 2 3 2" xfId="14456" xr:uid="{0C7F76AC-5AAF-4D55-A423-EC640BB27772}"/>
    <cellStyle name="Normal 6 8 2 2 4" xfId="11734" xr:uid="{7764B89E-6DD3-4B84-B170-CE63DFDCA4D9}"/>
    <cellStyle name="Normal 6 8 2 3" xfId="7140" xr:uid="{C17CCAF7-B00D-4CF5-B537-D46CB5E76C8C}"/>
    <cellStyle name="Normal 6 8 2 3 2" xfId="9804" xr:uid="{87087BF9-F492-45BC-B020-41828BC23704}"/>
    <cellStyle name="Normal 6 8 2 3 2 2" xfId="15194" xr:uid="{DC19AA5D-76E8-4CDC-924F-6FC711EE886F}"/>
    <cellStyle name="Normal 6 8 2 3 3" xfId="12441" xr:uid="{2CCC8DCA-6A9F-4565-94A6-5205E65DDD59}"/>
    <cellStyle name="Normal 6 8 2 4" xfId="8474" xr:uid="{2CEFEE4D-B53B-488C-B139-CA49E8F4B7B4}"/>
    <cellStyle name="Normal 6 8 2 4 2" xfId="13832" xr:uid="{562D502F-0D7C-4ECB-B8A1-D1462ECDF71B}"/>
    <cellStyle name="Normal 6 8 2 5" xfId="11110" xr:uid="{027ABFBA-8B06-49BE-8532-0D1163636250}"/>
    <cellStyle name="Normal 6 8 3" xfId="3974" xr:uid="{D6918510-8FB0-458D-999F-A36F81371276}"/>
    <cellStyle name="Normal 6 8 3 2" xfId="4600" xr:uid="{AADEF6AA-7D72-4B85-AE18-CE4B05DDB7DF}"/>
    <cellStyle name="Normal 6 8 3 2 2" xfId="7763" xr:uid="{45F320DC-AF7D-48D5-BCAB-0471E9BE8961}"/>
    <cellStyle name="Normal 6 8 3 2 2 2" xfId="10429" xr:uid="{401F78A3-E300-4302-B740-8E17330906DD}"/>
    <cellStyle name="Normal 6 8 3 2 2 2 2" xfId="15819" xr:uid="{88788F42-1FF8-491E-ADCC-28BCF2FE0DBC}"/>
    <cellStyle name="Normal 6 8 3 2 2 3" xfId="13066" xr:uid="{B7A7720A-C0B0-4718-BF81-BEC909073BDD}"/>
    <cellStyle name="Normal 6 8 3 2 3" xfId="9099" xr:uid="{850E455D-D58C-48E1-AA7E-59A2C35BF222}"/>
    <cellStyle name="Normal 6 8 3 2 3 2" xfId="14457" xr:uid="{37FDFC9F-4939-4BC2-BC76-86DA67A2EA4C}"/>
    <cellStyle name="Normal 6 8 3 2 4" xfId="11735" xr:uid="{AE24D22B-D83C-4D35-A951-7F2D2D67A524}"/>
    <cellStyle name="Normal 6 8 3 3" xfId="7141" xr:uid="{5272B9BC-226E-4552-89AB-B2018513BBF0}"/>
    <cellStyle name="Normal 6 8 3 3 2" xfId="9805" xr:uid="{CE9AC919-2936-45BF-878F-1A89A27151C3}"/>
    <cellStyle name="Normal 6 8 3 3 2 2" xfId="15195" xr:uid="{682D969C-5657-4AC0-9A6C-B520CB14430D}"/>
    <cellStyle name="Normal 6 8 3 3 3" xfId="12442" xr:uid="{5C53520F-E4A0-4A4A-BECB-F09856E1BB9C}"/>
    <cellStyle name="Normal 6 8 3 4" xfId="8475" xr:uid="{C806D4C8-7174-425B-B84A-D2360FBD7C77}"/>
    <cellStyle name="Normal 6 8 3 4 2" xfId="13833" xr:uid="{89E5AA12-A683-4C87-B6FB-F1F89A8F8600}"/>
    <cellStyle name="Normal 6 8 3 5" xfId="11111" xr:uid="{80899CDB-E050-4013-96B0-B9F9722EE140}"/>
    <cellStyle name="Normal 6 8 4" xfId="4598" xr:uid="{3C5D5BF6-6BB3-44E2-A3FB-2C6CAB55FA59}"/>
    <cellStyle name="Normal 6 8 4 2" xfId="7761" xr:uid="{91165461-E3CC-4585-ABEF-12064830A3BC}"/>
    <cellStyle name="Normal 6 8 4 2 2" xfId="10427" xr:uid="{E21BDF11-2A21-4A6C-8B27-5219D4AFADBC}"/>
    <cellStyle name="Normal 6 8 4 2 2 2" xfId="15817" xr:uid="{667B2A57-504B-4B44-BB43-2A3CB239D971}"/>
    <cellStyle name="Normal 6 8 4 2 3" xfId="13064" xr:uid="{6D057396-D8FB-4363-8570-5B90A9E1E31E}"/>
    <cellStyle name="Normal 6 8 4 3" xfId="9097" xr:uid="{282B6B96-7ACF-4049-83A1-03603C8D7C18}"/>
    <cellStyle name="Normal 6 8 4 3 2" xfId="14455" xr:uid="{63098F4C-B4DA-4A82-9878-B9D8AFAED854}"/>
    <cellStyle name="Normal 6 8 4 4" xfId="11733" xr:uid="{EBD3A034-7EA6-4EE0-A9A5-A4E0F6687B3F}"/>
    <cellStyle name="Normal 6 8 5" xfId="7139" xr:uid="{EDAD29D8-D0FF-4DEA-95ED-987A54FB0548}"/>
    <cellStyle name="Normal 6 8 5 2" xfId="9803" xr:uid="{8F6D23BD-3EAA-41B2-95C8-E7B33F2804B7}"/>
    <cellStyle name="Normal 6 8 5 2 2" xfId="15193" xr:uid="{B4C82D46-3E03-40A0-B639-221AB2493A81}"/>
    <cellStyle name="Normal 6 8 5 3" xfId="12440" xr:uid="{F0F1CA56-82E4-4227-8E5E-8A9ADE89DCCE}"/>
    <cellStyle name="Normal 6 8 6" xfId="8473" xr:uid="{B2A1AA4D-7DD8-4C7F-98E3-F35FB644AB52}"/>
    <cellStyle name="Normal 6 8 6 2" xfId="13831" xr:uid="{2950A185-4B01-45B9-8CDC-EA6287D5332B}"/>
    <cellStyle name="Normal 6 8 7" xfId="11109" xr:uid="{6F0215C6-79BD-4BD9-A875-45E6A402CB15}"/>
    <cellStyle name="Normal 6 9" xfId="3975" xr:uid="{A29F40DB-2D00-417A-BA5D-FDC377DF26AE}"/>
    <cellStyle name="Normal 6 9 2" xfId="3976" xr:uid="{224CE4A7-4F38-4E3C-A409-45D6F335BA13}"/>
    <cellStyle name="Normal 6 9 2 2" xfId="4602" xr:uid="{EE2A2DF1-BEA2-4C63-88AB-4EC22BC0A458}"/>
    <cellStyle name="Normal 6 9 2 2 2" xfId="7765" xr:uid="{CDC9FB70-76EF-4FDD-9E6C-A7B8A2E57530}"/>
    <cellStyle name="Normal 6 9 2 2 2 2" xfId="10431" xr:uid="{A17AED4A-3AA1-4B89-A924-D2F18AD1012D}"/>
    <cellStyle name="Normal 6 9 2 2 2 2 2" xfId="15821" xr:uid="{3722CFED-7AB6-4830-9724-5DFBEBD0794B}"/>
    <cellStyle name="Normal 6 9 2 2 2 3" xfId="13068" xr:uid="{E7718F7F-F3D8-4B5E-8385-0514C3B09127}"/>
    <cellStyle name="Normal 6 9 2 2 3" xfId="9101" xr:uid="{225B40AF-1995-41EB-9ED8-DA651E526F20}"/>
    <cellStyle name="Normal 6 9 2 2 3 2" xfId="14459" xr:uid="{AF368442-00E2-459E-8F9E-425AC6F09934}"/>
    <cellStyle name="Normal 6 9 2 2 4" xfId="11737" xr:uid="{143D61FF-B3EF-456D-9DDF-A9C744086155}"/>
    <cellStyle name="Normal 6 9 2 3" xfId="7143" xr:uid="{8E64E104-3CC8-450B-B29A-1588682E4FF8}"/>
    <cellStyle name="Normal 6 9 2 3 2" xfId="9807" xr:uid="{44070AB3-DAC4-4C0D-8688-499332AEA55E}"/>
    <cellStyle name="Normal 6 9 2 3 2 2" xfId="15197" xr:uid="{C87AE4F3-1B32-405B-BD4A-F3562ADCD792}"/>
    <cellStyle name="Normal 6 9 2 3 3" xfId="12444" xr:uid="{95FA35B9-41E0-49EB-9932-9A531765D863}"/>
    <cellStyle name="Normal 6 9 2 4" xfId="8477" xr:uid="{A141579A-ECAE-4258-9504-5772ED6AACE5}"/>
    <cellStyle name="Normal 6 9 2 4 2" xfId="13835" xr:uid="{044FF35F-1D34-40A7-BA88-F2D3695229EE}"/>
    <cellStyle name="Normal 6 9 2 5" xfId="11113" xr:uid="{598926D0-B55D-4614-B1FA-179CD61D47CB}"/>
    <cellStyle name="Normal 6 9 3" xfId="4601" xr:uid="{AAB855D7-A7CD-4CE2-8009-C03F22D2FA66}"/>
    <cellStyle name="Normal 6 9 3 2" xfId="7764" xr:uid="{059061FA-AEAC-43C5-81D0-5FDE0D98A3D2}"/>
    <cellStyle name="Normal 6 9 3 2 2" xfId="10430" xr:uid="{FE801C9F-BF95-45BD-902E-D9A17B43FA71}"/>
    <cellStyle name="Normal 6 9 3 2 2 2" xfId="15820" xr:uid="{F8B5F258-3A22-44FD-B478-F2F3B5F4859F}"/>
    <cellStyle name="Normal 6 9 3 2 3" xfId="13067" xr:uid="{6883C305-EB3B-4839-B8AE-0F0C12506E8F}"/>
    <cellStyle name="Normal 6 9 3 3" xfId="9100" xr:uid="{B5EDB158-7A2B-4A84-A5EF-975C9CAD97FB}"/>
    <cellStyle name="Normal 6 9 3 3 2" xfId="14458" xr:uid="{7AA113ED-7119-401E-B32E-CC3A922B4335}"/>
    <cellStyle name="Normal 6 9 3 4" xfId="11736" xr:uid="{7BAB4F47-95D7-4D47-92FB-D628052B714F}"/>
    <cellStyle name="Normal 6 9 4" xfId="7142" xr:uid="{1CE5B46D-C31D-4AB1-B6C4-E6F0E9898DCE}"/>
    <cellStyle name="Normal 6 9 4 2" xfId="9806" xr:uid="{385DDB7A-F2AE-469F-B1FF-6760692C0629}"/>
    <cellStyle name="Normal 6 9 4 2 2" xfId="15196" xr:uid="{94AD884D-8430-401A-AF45-82588824C17E}"/>
    <cellStyle name="Normal 6 9 4 3" xfId="12443" xr:uid="{E725238D-67B2-45DE-804D-C63F4DE92AC8}"/>
    <cellStyle name="Normal 6 9 5" xfId="8476" xr:uid="{0D97589B-73D5-4111-B196-615C0F19ADAD}"/>
    <cellStyle name="Normal 6 9 5 2" xfId="13834" xr:uid="{E4B1AF5E-3E08-4876-BF14-BA65C71D85DD}"/>
    <cellStyle name="Normal 6 9 6" xfId="11112" xr:uid="{72F44519-8D31-40A9-BCFB-79C60513151A}"/>
    <cellStyle name="Normal 7" xfId="21" xr:uid="{78CFB697-CBFE-4DF8-A640-E8BD7F23E520}"/>
    <cellStyle name="Normal 7 10" xfId="3465" xr:uid="{5A421ADA-878A-4388-B6A5-D035B6209BA9}"/>
    <cellStyle name="Normal 7 10 2" xfId="6671" xr:uid="{EF91B993-4AF1-468C-8DAA-E78720F35338}"/>
    <cellStyle name="Normal 7 10 2 2" xfId="9334" xr:uid="{77776CD3-4BD8-4DB1-98B0-BEC52C818FAC}"/>
    <cellStyle name="Normal 7 10 2 2 2" xfId="14724" xr:uid="{EA3F1AE6-970F-4714-90EE-4C019F06CBF0}"/>
    <cellStyle name="Normal 7 10 2 3" xfId="11971" xr:uid="{E4EE1EB4-6B35-4EEE-8FC6-95E5E1F95165}"/>
    <cellStyle name="Normal 7 10 3" xfId="7999" xr:uid="{989721C4-4584-41B7-B8E0-CB9AAB0CEF3D}"/>
    <cellStyle name="Normal 7 10 3 2" xfId="13357" xr:uid="{D7127BEC-8BF2-491C-93CD-4E8962249B09}"/>
    <cellStyle name="Normal 7 10 4" xfId="10640" xr:uid="{AD5324FF-1EE6-442E-B4A5-842D9BBF6EC1}"/>
    <cellStyle name="Normal 7 2" xfId="1032" xr:uid="{69480100-AD04-4831-998B-F71C5CFF0D33}"/>
    <cellStyle name="Normal 7 2 2" xfId="3353" xr:uid="{CB78EFE6-FD57-413A-A5C4-99C4F53D47EE}"/>
    <cellStyle name="Normal 7 2 2 2" xfId="3979" xr:uid="{910822B3-9C15-40EC-9878-BC088F153712}"/>
    <cellStyle name="Normal 7 2 2 3" xfId="4140" xr:uid="{980C378C-3EFB-4D72-B4F6-EB5296BE88D5}"/>
    <cellStyle name="Normal 7 2 2 3 2" xfId="7305" xr:uid="{E739E410-F5C0-44D2-B10C-BA9072C7BC63}"/>
    <cellStyle name="Normal 7 2 2 3 2 2" xfId="9969" xr:uid="{15276F4B-8FA4-4539-87A8-010113B03944}"/>
    <cellStyle name="Normal 7 2 2 3 2 2 2" xfId="15359" xr:uid="{530E72BC-2254-4B9A-93D6-64C2D3B41B5D}"/>
    <cellStyle name="Normal 7 2 2 3 2 3" xfId="12606" xr:uid="{73FBA93B-0834-440C-896E-3B02E49F842D}"/>
    <cellStyle name="Normal 7 2 2 3 3" xfId="8639" xr:uid="{CD3C0D89-C741-469E-9454-ACB781B6ECCE}"/>
    <cellStyle name="Normal 7 2 2 3 3 2" xfId="13997" xr:uid="{D065E68F-9D12-4AFD-9AE6-FC806E5996A9}"/>
    <cellStyle name="Normal 7 2 2 3 4" xfId="11275" xr:uid="{CBF1E9B8-D498-4783-92EC-99D66F2AA03F}"/>
    <cellStyle name="Normal 7 2 2 4" xfId="3489" xr:uid="{1B0AF8B0-B4F8-4A3E-84AD-657803FDC778}"/>
    <cellStyle name="Normal 7 2 2 4 2" xfId="6695" xr:uid="{EA9D7C87-6398-431D-BDE9-7E47C17A32CF}"/>
    <cellStyle name="Normal 7 2 2 4 2 2" xfId="9358" xr:uid="{B67A70FB-3CF9-4384-AE39-6055CB443E8E}"/>
    <cellStyle name="Normal 7 2 2 4 2 2 2" xfId="14748" xr:uid="{FD06821B-D3CE-457E-B774-5701FE204174}"/>
    <cellStyle name="Normal 7 2 2 4 2 3" xfId="11995" xr:uid="{894B6228-CDE3-4B93-BD7C-0ACA7A8395AC}"/>
    <cellStyle name="Normal 7 2 2 4 3" xfId="8023" xr:uid="{C7EE4890-4A8A-4D6A-BE07-3EF9E9AFC5E9}"/>
    <cellStyle name="Normal 7 2 2 4 3 2" xfId="13381" xr:uid="{E08CB908-81F4-4692-8A6C-C82AE9968403}"/>
    <cellStyle name="Normal 7 2 2 4 4" xfId="10664" xr:uid="{E764E146-A20C-4932-9DF6-73C366E5232D}"/>
    <cellStyle name="Normal 7 2 3" xfId="3505" xr:uid="{03E9D02C-C457-475D-A6B6-764C2B8E5BD5}"/>
    <cellStyle name="Normal 7 2 3 2" xfId="3980" xr:uid="{E31EF7F1-A7CC-49EA-919A-225C3EA274CF}"/>
    <cellStyle name="Normal 7 2 3 2 2" xfId="4604" xr:uid="{ECACAE51-C39D-4CDC-A807-6D0D17A4C9A3}"/>
    <cellStyle name="Normal 7 2 3 2 2 2" xfId="7767" xr:uid="{8FFF9D2C-F6EB-4ED2-8F01-1D09702B7056}"/>
    <cellStyle name="Normal 7 2 3 2 2 2 2" xfId="10433" xr:uid="{34F6643A-25F1-4A02-B584-E18A31E52246}"/>
    <cellStyle name="Normal 7 2 3 2 2 2 2 2" xfId="15823" xr:uid="{538DF23E-D6E4-4C28-A979-4D281B077ADE}"/>
    <cellStyle name="Normal 7 2 3 2 2 2 3" xfId="13070" xr:uid="{33CC5335-D0E8-4290-A9C7-3366F63A6046}"/>
    <cellStyle name="Normal 7 2 3 2 2 3" xfId="9103" xr:uid="{80D08835-F0DA-4E5C-A1CE-83D22C3D3DEA}"/>
    <cellStyle name="Normal 7 2 3 2 2 3 2" xfId="14461" xr:uid="{2DC85B3B-5DF1-4AA0-AEB7-E9D017E80DEE}"/>
    <cellStyle name="Normal 7 2 3 2 2 4" xfId="11739" xr:uid="{70F524DE-EFE8-475F-89A2-0A172AFAD765}"/>
    <cellStyle name="Normal 7 2 3 2 3" xfId="7145" xr:uid="{B7B60682-006D-4EE0-ADA2-E3B7D6115B83}"/>
    <cellStyle name="Normal 7 2 3 2 3 2" xfId="9809" xr:uid="{AC9F4E3B-D360-4816-8E8E-D26D00FF282E}"/>
    <cellStyle name="Normal 7 2 3 2 3 2 2" xfId="15199" xr:uid="{3CE327DD-0E53-43AB-8CEA-0AD7945426D3}"/>
    <cellStyle name="Normal 7 2 3 2 3 3" xfId="12446" xr:uid="{F3AADE42-F5AE-442D-B981-90D197D7EE6C}"/>
    <cellStyle name="Normal 7 2 3 2 4" xfId="8479" xr:uid="{AD81474C-4F9E-4F33-BB1A-120523843E35}"/>
    <cellStyle name="Normal 7 2 3 2 4 2" xfId="13837" xr:uid="{EE0BEF69-99D3-4C18-BC82-ACB10280361B}"/>
    <cellStyle name="Normal 7 2 3 2 5" xfId="11115" xr:uid="{CB59B510-DF52-4557-BB24-0E358CF4C517}"/>
    <cellStyle name="Normal 7 2 3 3" xfId="4156" xr:uid="{A0F8CC64-76E3-4C84-AB1A-DE1E292F7881}"/>
    <cellStyle name="Normal 7 2 3 3 2" xfId="7321" xr:uid="{097E2479-E96E-43B6-B31D-00AC88FED65C}"/>
    <cellStyle name="Normal 7 2 3 3 2 2" xfId="9985" xr:uid="{E9D52133-7225-4759-934E-1CAAAFC0C179}"/>
    <cellStyle name="Normal 7 2 3 3 2 2 2" xfId="15375" xr:uid="{8332BA05-C47F-4865-B1CE-5CF57CF79637}"/>
    <cellStyle name="Normal 7 2 3 3 2 3" xfId="12622" xr:uid="{3489B3C4-5695-4839-B61C-03F29E09EEB4}"/>
    <cellStyle name="Normal 7 2 3 3 3" xfId="8655" xr:uid="{90ADC1E3-6105-4FB1-B204-85464D652B5E}"/>
    <cellStyle name="Normal 7 2 3 3 3 2" xfId="14013" xr:uid="{87C3561B-11DA-4828-A63E-3BC032BA15B1}"/>
    <cellStyle name="Normal 7 2 3 3 4" xfId="11291" xr:uid="{A410AE66-B2CC-40DE-B14B-8C5D97FC10CA}"/>
    <cellStyle name="Normal 7 2 3 4" xfId="6711" xr:uid="{51F3C6BF-1265-4A65-89BD-67EA630C3E9F}"/>
    <cellStyle name="Normal 7 2 3 4 2" xfId="9374" xr:uid="{C7BC7830-9A29-4ACF-BB32-083C9EB4AC88}"/>
    <cellStyle name="Normal 7 2 3 4 2 2" xfId="14764" xr:uid="{8E395B2D-59E2-499E-A32B-658D37CA8429}"/>
    <cellStyle name="Normal 7 2 3 4 3" xfId="12011" xr:uid="{3CE0BE5B-CCBA-4555-9D30-6224F5C7A4C1}"/>
    <cellStyle name="Normal 7 2 3 5" xfId="8039" xr:uid="{DA6A276A-5401-4DF0-AB46-C1B3EFDE03D4}"/>
    <cellStyle name="Normal 7 2 3 5 2" xfId="13397" xr:uid="{BE6756ED-D621-48FD-8421-0680E2604E4C}"/>
    <cellStyle name="Normal 7 2 3 6" xfId="10680" xr:uid="{74895DF2-F539-4434-ADBC-A2917B6A38CA}"/>
    <cellStyle name="Normal 7 2 4" xfId="3978" xr:uid="{D0AA3C29-6B01-464D-B71F-948D3E958616}"/>
    <cellStyle name="Normal 7 2 5" xfId="4124" xr:uid="{947EC364-34E4-4F8A-8DD8-DD721936B2F0}"/>
    <cellStyle name="Normal 7 2 5 2" xfId="7289" xr:uid="{EB4CD733-25CB-48EC-B943-186439D2E311}"/>
    <cellStyle name="Normal 7 2 5 2 2" xfId="9953" xr:uid="{DA17A8DE-6497-4FA9-8DDB-6A910A81073F}"/>
    <cellStyle name="Normal 7 2 5 2 2 2" xfId="15343" xr:uid="{2EDD39C0-4C00-460E-BB61-7969BE9B8710}"/>
    <cellStyle name="Normal 7 2 5 2 3" xfId="12590" xr:uid="{1EE0A3DF-C1BC-4ABF-B731-E2651D18A03F}"/>
    <cellStyle name="Normal 7 2 5 3" xfId="8623" xr:uid="{88EA684F-1FBC-4E0A-8E1F-1D563E7BAE02}"/>
    <cellStyle name="Normal 7 2 5 3 2" xfId="13981" xr:uid="{1B1B21B8-273B-416D-9E9B-7687F69A7AE6}"/>
    <cellStyle name="Normal 7 2 5 4" xfId="11259" xr:uid="{08D37D50-2675-4625-A5CB-10D715976D1C}"/>
    <cellStyle name="Normal 7 2 6" xfId="3473" xr:uid="{1131FCED-725A-459E-8786-62E16842B38F}"/>
    <cellStyle name="Normal 7 2 6 2" xfId="6679" xr:uid="{DFC57F5B-0058-46D9-A3B8-E4385534F976}"/>
    <cellStyle name="Normal 7 2 6 2 2" xfId="9342" xr:uid="{9BEA2BC6-B1E7-426D-97AE-4844E0336E78}"/>
    <cellStyle name="Normal 7 2 6 2 2 2" xfId="14732" xr:uid="{D59FEF4B-63CC-4FD8-9A7B-7808DC5DE303}"/>
    <cellStyle name="Normal 7 2 6 2 3" xfId="11979" xr:uid="{7E081F9C-FA2A-4542-A8ED-ADBEC8B85E95}"/>
    <cellStyle name="Normal 7 2 6 3" xfId="8007" xr:uid="{DCB6D78F-6BB2-4468-89BA-3EE2B8B4626B}"/>
    <cellStyle name="Normal 7 2 6 3 2" xfId="13365" xr:uid="{38744A44-FAC9-4F7F-B2B7-463016FDB13B}"/>
    <cellStyle name="Normal 7 2 6 4" xfId="10648" xr:uid="{3D8C64E2-B76B-4AE9-8DF6-0C4A19D449B4}"/>
    <cellStyle name="Normal 7 3" xfId="3481" xr:uid="{E8C42C23-45A3-4D46-81E4-1038AE973762}"/>
    <cellStyle name="Normal 7 3 2" xfId="3982" xr:uid="{CF856CC1-49BF-4FF9-AF16-197AEE71295D}"/>
    <cellStyle name="Normal 7 3 2 2" xfId="4606" xr:uid="{EDD72666-5EAE-4A66-AB66-898804909132}"/>
    <cellStyle name="Normal 7 3 2 2 2" xfId="7769" xr:uid="{FE45E2CD-44CF-4C0F-A240-04D08A070B0A}"/>
    <cellStyle name="Normal 7 3 2 2 2 2" xfId="10435" xr:uid="{6E723589-644F-4A96-88AE-6D62E57E9A74}"/>
    <cellStyle name="Normal 7 3 2 2 2 2 2" xfId="15825" xr:uid="{73232494-1822-4301-BE2B-D88853C07EA4}"/>
    <cellStyle name="Normal 7 3 2 2 2 3" xfId="13072" xr:uid="{656C50D6-6AD8-487C-8F83-A317FD4FF907}"/>
    <cellStyle name="Normal 7 3 2 2 3" xfId="9105" xr:uid="{C411F0FE-EDA4-4238-A7BE-6E5AC3AAA1D5}"/>
    <cellStyle name="Normal 7 3 2 2 3 2" xfId="14463" xr:uid="{08F8837C-1F4C-437A-B8C6-525BD4578A95}"/>
    <cellStyle name="Normal 7 3 2 2 4" xfId="11741" xr:uid="{C720917D-3EF7-44C5-B70E-027027204C73}"/>
    <cellStyle name="Normal 7 3 2 3" xfId="7147" xr:uid="{8D4B9186-B0F0-4002-951E-6AAE19C098EA}"/>
    <cellStyle name="Normal 7 3 2 3 2" xfId="9811" xr:uid="{C81A8DDE-339E-4256-AF3E-A6842BAC7855}"/>
    <cellStyle name="Normal 7 3 2 3 2 2" xfId="15201" xr:uid="{3F80584D-5BD8-4761-BA6D-39584BEE96D6}"/>
    <cellStyle name="Normal 7 3 2 3 3" xfId="12448" xr:uid="{DA09967A-C2FA-453C-96B3-B71885E2F4C8}"/>
    <cellStyle name="Normal 7 3 2 4" xfId="8481" xr:uid="{BB9DFFF5-2E8E-4091-B526-97AF82B3BF5F}"/>
    <cellStyle name="Normal 7 3 2 4 2" xfId="13839" xr:uid="{E0CDA2EE-39BB-4756-ABBA-F516DA2D10A1}"/>
    <cellStyle name="Normal 7 3 2 5" xfId="11117" xr:uid="{B5BF9A8E-D2F5-4454-9839-579A6342BE31}"/>
    <cellStyle name="Normal 7 3 3" xfId="3983" xr:uid="{FA64E8EA-BBAF-4D91-AC6C-04E5FCBFEF23}"/>
    <cellStyle name="Normal 7 3 3 2" xfId="4607" xr:uid="{CEEA30DE-6CEA-4579-A45A-D77F2CBC0205}"/>
    <cellStyle name="Normal 7 3 3 2 2" xfId="7770" xr:uid="{4A7D8B49-53EF-4870-ACA7-F8D44F658748}"/>
    <cellStyle name="Normal 7 3 3 2 2 2" xfId="10436" xr:uid="{5828B8C2-A43B-41F9-9466-8A648D412C24}"/>
    <cellStyle name="Normal 7 3 3 2 2 2 2" xfId="15826" xr:uid="{EB4C097A-50BB-4E7A-8CD3-61E6DD1FDE5C}"/>
    <cellStyle name="Normal 7 3 3 2 2 3" xfId="13073" xr:uid="{B3B3D2E2-9C86-4537-9090-F74DB27D7B1D}"/>
    <cellStyle name="Normal 7 3 3 2 3" xfId="9106" xr:uid="{77FDF79E-D6FD-4843-AEF2-6CD985907BF7}"/>
    <cellStyle name="Normal 7 3 3 2 3 2" xfId="14464" xr:uid="{5CF299AD-1260-4AAF-A949-A3C0533E2B09}"/>
    <cellStyle name="Normal 7 3 3 2 4" xfId="11742" xr:uid="{730708AB-F880-4EF5-9329-1404426A2AE3}"/>
    <cellStyle name="Normal 7 3 3 3" xfId="7148" xr:uid="{9D8A3A22-2FFC-4E67-BE2D-FDB518AD0082}"/>
    <cellStyle name="Normal 7 3 3 3 2" xfId="9812" xr:uid="{06C91FBE-7249-497C-BFB9-9BCD0212DA44}"/>
    <cellStyle name="Normal 7 3 3 3 2 2" xfId="15202" xr:uid="{3957F92F-8FFE-4D06-9D53-F74FA3632544}"/>
    <cellStyle name="Normal 7 3 3 3 3" xfId="12449" xr:uid="{EF0CE6DD-0BF6-4CF4-BD62-1046A628CD75}"/>
    <cellStyle name="Normal 7 3 3 4" xfId="8482" xr:uid="{95FB2055-E6C4-4D67-B5B9-D3BE387FEC35}"/>
    <cellStyle name="Normal 7 3 3 4 2" xfId="13840" xr:uid="{53CC4342-0400-4759-B644-4C57B1A4CF85}"/>
    <cellStyle name="Normal 7 3 3 5" xfId="11118" xr:uid="{02C9FA61-0ED4-4755-8F19-3332093773C8}"/>
    <cellStyle name="Normal 7 3 4" xfId="3981" xr:uid="{4C341A93-9838-41E1-8A89-8FC0583729CE}"/>
    <cellStyle name="Normal 7 3 4 2" xfId="4605" xr:uid="{E6E2B8ED-B99B-475E-A1E0-BF17F1895D77}"/>
    <cellStyle name="Normal 7 3 4 2 2" xfId="7768" xr:uid="{873353AA-6063-4B0B-ADD8-DA4B6505CFF5}"/>
    <cellStyle name="Normal 7 3 4 2 2 2" xfId="10434" xr:uid="{A38F4387-3428-4833-88D3-58FD6A9D2CA7}"/>
    <cellStyle name="Normal 7 3 4 2 2 2 2" xfId="15824" xr:uid="{4995948C-3441-4FB9-84B2-ECDA98D6FC46}"/>
    <cellStyle name="Normal 7 3 4 2 2 3" xfId="13071" xr:uid="{F9544BF9-E251-4816-A2C6-3F5314F76811}"/>
    <cellStyle name="Normal 7 3 4 2 3" xfId="9104" xr:uid="{5143BB8E-46DE-47A5-8831-9B12B5EF5CD7}"/>
    <cellStyle name="Normal 7 3 4 2 3 2" xfId="14462" xr:uid="{E2A52A66-D0E3-404C-A505-5D85141B449D}"/>
    <cellStyle name="Normal 7 3 4 2 4" xfId="11740" xr:uid="{5DC348A6-6A9F-476A-B920-25A12D642352}"/>
    <cellStyle name="Normal 7 3 4 3" xfId="7146" xr:uid="{B004602D-31C5-4709-8C98-3C427B7A8262}"/>
    <cellStyle name="Normal 7 3 4 3 2" xfId="9810" xr:uid="{720DD8D7-3C8C-436D-8FA0-A366D7F05F05}"/>
    <cellStyle name="Normal 7 3 4 3 2 2" xfId="15200" xr:uid="{211A0FB0-75F3-4C4F-97E6-D2837882E673}"/>
    <cellStyle name="Normal 7 3 4 3 3" xfId="12447" xr:uid="{F1A68A6B-4A71-4E35-9096-54155179FB14}"/>
    <cellStyle name="Normal 7 3 4 4" xfId="8480" xr:uid="{76DB8596-C4C1-405E-9C4E-F9473E674442}"/>
    <cellStyle name="Normal 7 3 4 4 2" xfId="13838" xr:uid="{C12DD2F3-94FC-4F77-8A52-5EBCDE4FCE20}"/>
    <cellStyle name="Normal 7 3 4 5" xfId="11116" xr:uid="{F0E31FAA-4949-4196-AD95-9FBFF3F36C1F}"/>
    <cellStyle name="Normal 7 3 5" xfId="4132" xr:uid="{D18CD268-63C9-417D-8B5F-4E0996122DD1}"/>
    <cellStyle name="Normal 7 3 5 2" xfId="7297" xr:uid="{D53EDB1F-FB80-499A-8890-015A5041444B}"/>
    <cellStyle name="Normal 7 3 5 2 2" xfId="9961" xr:uid="{09135BFC-AA48-406D-A356-808098EDFBC6}"/>
    <cellStyle name="Normal 7 3 5 2 2 2" xfId="15351" xr:uid="{381F2681-6D89-4DDD-8667-271808B3CA19}"/>
    <cellStyle name="Normal 7 3 5 2 3" xfId="12598" xr:uid="{902EB972-C079-4A3F-AA54-262C33B81017}"/>
    <cellStyle name="Normal 7 3 5 3" xfId="8631" xr:uid="{21075582-3369-41E7-91D4-59F8F1CBF3D8}"/>
    <cellStyle name="Normal 7 3 5 3 2" xfId="13989" xr:uid="{68D66C46-4AB8-4D51-9958-381401AE68C6}"/>
    <cellStyle name="Normal 7 3 5 4" xfId="11267" xr:uid="{131105FB-0250-46D0-AB7E-A4C2570EC5D2}"/>
    <cellStyle name="Normal 7 3 6" xfId="6687" xr:uid="{D441C03F-8335-4531-9E21-B3D109766332}"/>
    <cellStyle name="Normal 7 3 6 2" xfId="9350" xr:uid="{51676FA3-CDCD-48E8-9B0B-9A57B5216A66}"/>
    <cellStyle name="Normal 7 3 6 2 2" xfId="14740" xr:uid="{10E592FF-3623-4F68-A952-8F456CA97002}"/>
    <cellStyle name="Normal 7 3 6 3" xfId="11987" xr:uid="{2E35384A-EABE-4D98-9486-78E7EECDB4BB}"/>
    <cellStyle name="Normal 7 3 7" xfId="8015" xr:uid="{7820CEA3-EE99-411B-AB84-0FE373E7FC88}"/>
    <cellStyle name="Normal 7 3 7 2" xfId="13373" xr:uid="{06084912-4C04-44C1-8D97-FF3C2E9C468D}"/>
    <cellStyle name="Normal 7 3 8" xfId="10656" xr:uid="{06244FE0-DED3-4E9B-9916-1A1303D7CFE4}"/>
    <cellStyle name="Normal 7 4" xfId="3497" xr:uid="{DF4232DA-C572-4D4E-ACD9-2DF3C4A4399C}"/>
    <cellStyle name="Normal 7 4 2" xfId="3985" xr:uid="{CF47C8C7-E770-4668-BA31-28EED3DE78DD}"/>
    <cellStyle name="Normal 7 4 2 2" xfId="4609" xr:uid="{EF60283B-5365-49DE-BF42-6E035ED51553}"/>
    <cellStyle name="Normal 7 4 2 2 2" xfId="7772" xr:uid="{6A91F045-BF2F-4625-AE34-F5D0ECB62262}"/>
    <cellStyle name="Normal 7 4 2 2 2 2" xfId="10438" xr:uid="{FAB59318-791D-443B-95BA-FAB3E7A3CAE5}"/>
    <cellStyle name="Normal 7 4 2 2 2 2 2" xfId="15828" xr:uid="{3EF777BB-FB0C-4D78-8831-5BA1F68BD328}"/>
    <cellStyle name="Normal 7 4 2 2 2 3" xfId="13075" xr:uid="{22CB3701-43E9-48CC-ACF8-847CD81C59F3}"/>
    <cellStyle name="Normal 7 4 2 2 3" xfId="9108" xr:uid="{7C76CC5B-1A9A-4CD4-B387-B370C8991381}"/>
    <cellStyle name="Normal 7 4 2 2 3 2" xfId="14466" xr:uid="{EB4E0C07-C5D9-4D13-B8F9-19C3073848D9}"/>
    <cellStyle name="Normal 7 4 2 2 4" xfId="11744" xr:uid="{8E3C432F-4312-4E3E-ACB7-97678F195FCD}"/>
    <cellStyle name="Normal 7 4 2 3" xfId="7150" xr:uid="{D5D197A9-BF30-4F04-86D9-1E9480C7D000}"/>
    <cellStyle name="Normal 7 4 2 3 2" xfId="9814" xr:uid="{D44E91E2-9C7C-4A90-A5AA-136A7227B71D}"/>
    <cellStyle name="Normal 7 4 2 3 2 2" xfId="15204" xr:uid="{D046B384-61D1-453F-BFEF-FC042B020324}"/>
    <cellStyle name="Normal 7 4 2 3 3" xfId="12451" xr:uid="{5D7012D3-4921-4C0A-96FF-10D1A72EBECC}"/>
    <cellStyle name="Normal 7 4 2 4" xfId="8484" xr:uid="{011D7855-8C7F-4FE9-87E3-A11FD0C10599}"/>
    <cellStyle name="Normal 7 4 2 4 2" xfId="13842" xr:uid="{5F03DFA5-AD52-48D5-8C87-614A8877158C}"/>
    <cellStyle name="Normal 7 4 2 5" xfId="11120" xr:uid="{383F1F71-3577-4596-8D01-B8DEA0E4C1CC}"/>
    <cellStyle name="Normal 7 4 3" xfId="3984" xr:uid="{0AC46228-C9DA-4836-ADC9-300AAFCB2479}"/>
    <cellStyle name="Normal 7 4 3 2" xfId="4608" xr:uid="{EE6F324A-AFD8-4C15-AD2B-9ABCF5EC3EC2}"/>
    <cellStyle name="Normal 7 4 3 2 2" xfId="7771" xr:uid="{8DA86A26-FABD-4F0A-9B09-1F285BB8CB58}"/>
    <cellStyle name="Normal 7 4 3 2 2 2" xfId="10437" xr:uid="{20CFC776-8EDA-41E9-A32A-113B7D84C75A}"/>
    <cellStyle name="Normal 7 4 3 2 2 2 2" xfId="15827" xr:uid="{FA072C12-EE0F-4504-BD91-6E788A481273}"/>
    <cellStyle name="Normal 7 4 3 2 2 3" xfId="13074" xr:uid="{C8ACDB53-FE3A-4621-80FB-8C4AEA0DF0FC}"/>
    <cellStyle name="Normal 7 4 3 2 3" xfId="9107" xr:uid="{6947D2E7-0C56-436A-AC1E-419386C97129}"/>
    <cellStyle name="Normal 7 4 3 2 3 2" xfId="14465" xr:uid="{1CDF67F1-CB38-45A9-8AB7-61D81826681B}"/>
    <cellStyle name="Normal 7 4 3 2 4" xfId="11743" xr:uid="{2F621307-DD3C-4B5C-B626-39340A60FBD7}"/>
    <cellStyle name="Normal 7 4 3 3" xfId="7149" xr:uid="{6FA3AD8C-55DD-4926-8CD0-A6987DFCADBD}"/>
    <cellStyle name="Normal 7 4 3 3 2" xfId="9813" xr:uid="{4B9C2F80-8569-485D-897A-6A6C37C6134A}"/>
    <cellStyle name="Normal 7 4 3 3 2 2" xfId="15203" xr:uid="{052C4E45-0CDF-4266-8A60-5C687EF2ADFD}"/>
    <cellStyle name="Normal 7 4 3 3 3" xfId="12450" xr:uid="{B96273BB-6D4D-458D-A98B-58D352796798}"/>
    <cellStyle name="Normal 7 4 3 4" xfId="8483" xr:uid="{B316FF5C-DF0E-4F62-835C-6128EED294CD}"/>
    <cellStyle name="Normal 7 4 3 4 2" xfId="13841" xr:uid="{F09B4C77-9237-4D45-98F7-E0B5A4F00F73}"/>
    <cellStyle name="Normal 7 4 3 5" xfId="11119" xr:uid="{2D1235CC-255E-4B59-BF0B-DF06594BB9B1}"/>
    <cellStyle name="Normal 7 4 4" xfId="4148" xr:uid="{368E00DA-CB5A-4A36-8E86-F89379128136}"/>
    <cellStyle name="Normal 7 4 4 2" xfId="7313" xr:uid="{224A9478-4EDF-428E-B2CD-F681072AEAEF}"/>
    <cellStyle name="Normal 7 4 4 2 2" xfId="9977" xr:uid="{F2764AB9-E72D-41DD-A6C6-9558744CF227}"/>
    <cellStyle name="Normal 7 4 4 2 2 2" xfId="15367" xr:uid="{EF8AE028-2910-4180-9640-C2E01A558DFF}"/>
    <cellStyle name="Normal 7 4 4 2 3" xfId="12614" xr:uid="{57350975-9C18-4F17-B34E-1D39CE198ADB}"/>
    <cellStyle name="Normal 7 4 4 3" xfId="8647" xr:uid="{F96C2368-1386-4616-9901-F972C6C8F745}"/>
    <cellStyle name="Normal 7 4 4 3 2" xfId="14005" xr:uid="{0EE834EF-29B3-4E70-8605-59252ED71631}"/>
    <cellStyle name="Normal 7 4 4 4" xfId="11283" xr:uid="{50C0E5D8-7FE7-4DC2-945B-475FA91A1CB8}"/>
    <cellStyle name="Normal 7 4 5" xfId="6703" xr:uid="{9E562056-3CF3-428A-9FE9-CD6816FE577D}"/>
    <cellStyle name="Normal 7 4 5 2" xfId="9366" xr:uid="{E4636ACE-AF77-4A48-83AF-0020715BF84E}"/>
    <cellStyle name="Normal 7 4 5 2 2" xfId="14756" xr:uid="{F4514020-26CC-4DBE-BD1B-77051D015491}"/>
    <cellStyle name="Normal 7 4 5 3" xfId="12003" xr:uid="{B0C0C2D5-619C-4F50-857F-F2627265E777}"/>
    <cellStyle name="Normal 7 4 6" xfId="8031" xr:uid="{254616F7-827A-4804-A024-6BF1E7EF16FC}"/>
    <cellStyle name="Normal 7 4 6 2" xfId="13389" xr:uid="{AD111D2F-146A-4489-BDC7-CC2678EE6400}"/>
    <cellStyle name="Normal 7 4 7" xfId="10672" xr:uid="{1C71DEAD-7D22-432B-BD00-22EDE0BF61C8}"/>
    <cellStyle name="Normal 7 5" xfId="3986" xr:uid="{26548BAB-FBD2-4377-B3E7-49BABC3775CF}"/>
    <cellStyle name="Normal 7 5 2" xfId="4610" xr:uid="{71DBB3A9-5F68-4F8D-B2B8-55CD2F381955}"/>
    <cellStyle name="Normal 7 5 2 2" xfId="7773" xr:uid="{47DF3A82-6686-4C85-9303-DE97C3B3F7CF}"/>
    <cellStyle name="Normal 7 5 2 2 2" xfId="10439" xr:uid="{AECE93BA-D65E-4BFB-B226-61CF6E74F8A1}"/>
    <cellStyle name="Normal 7 5 2 2 2 2" xfId="15829" xr:uid="{D738092C-6683-4968-BB4B-6DCF9D0283CA}"/>
    <cellStyle name="Normal 7 5 2 2 3" xfId="13076" xr:uid="{F7BF294C-8F8C-42CA-A646-77B3BEEB107B}"/>
    <cellStyle name="Normal 7 5 2 3" xfId="9109" xr:uid="{C101E342-B111-474F-8D0C-D3A6CB848512}"/>
    <cellStyle name="Normal 7 5 2 3 2" xfId="14467" xr:uid="{A7B0D871-4467-4C01-948F-D3C356E6047A}"/>
    <cellStyle name="Normal 7 5 2 4" xfId="11745" xr:uid="{D256C3A7-4712-47B1-9DA8-02045B46E168}"/>
    <cellStyle name="Normal 7 5 3" xfId="7151" xr:uid="{ABA5A4BE-12B4-49AF-AA3F-0DF172A541EB}"/>
    <cellStyle name="Normal 7 5 3 2" xfId="9815" xr:uid="{015747E4-95EC-4A36-8E78-ED36A160B2FA}"/>
    <cellStyle name="Normal 7 5 3 2 2" xfId="15205" xr:uid="{C1F384A9-AF90-44CC-AE53-A50DA736DB8F}"/>
    <cellStyle name="Normal 7 5 3 3" xfId="12452" xr:uid="{7546879E-5A1A-468D-84E9-B851AABCC235}"/>
    <cellStyle name="Normal 7 5 4" xfId="8485" xr:uid="{EBB528A5-88F1-4219-A7AC-DC11B4E536C9}"/>
    <cellStyle name="Normal 7 5 4 2" xfId="13843" xr:uid="{21988C33-C98D-415B-833A-10894ADBA066}"/>
    <cellStyle name="Normal 7 5 5" xfId="11121" xr:uid="{0BE37682-0D16-4644-87B5-0F5EB28BF2D3}"/>
    <cellStyle name="Normal 7 6" xfId="3987" xr:uid="{ECB18773-F4C8-455B-AAC9-32FE35B7F14F}"/>
    <cellStyle name="Normal 7 6 2" xfId="4611" xr:uid="{3D2C277C-BFB5-4445-B161-7FFF11EB332A}"/>
    <cellStyle name="Normal 7 6 2 2" xfId="7774" xr:uid="{15C0543E-DABC-44A3-BDE3-C2C75A8F2A6D}"/>
    <cellStyle name="Normal 7 6 2 2 2" xfId="10440" xr:uid="{7F228F88-EBC1-4D69-8653-7EC3264CEE78}"/>
    <cellStyle name="Normal 7 6 2 2 2 2" xfId="15830" xr:uid="{F5AEE6AF-A000-42A7-B8A5-571AE753E813}"/>
    <cellStyle name="Normal 7 6 2 2 3" xfId="13077" xr:uid="{B6F5590C-B518-4135-85DF-F3202A2440D2}"/>
    <cellStyle name="Normal 7 6 2 3" xfId="9110" xr:uid="{F9C42A1F-7F07-41CD-9271-B3F69F2EC2A7}"/>
    <cellStyle name="Normal 7 6 2 3 2" xfId="14468" xr:uid="{867FE171-D071-405D-B7DA-D68296AF3EB2}"/>
    <cellStyle name="Normal 7 6 2 4" xfId="11746" xr:uid="{5457996D-0B54-4FA5-9079-5FD5A60D8B89}"/>
    <cellStyle name="Normal 7 6 3" xfId="7152" xr:uid="{BC01674E-598E-4F8E-A1EF-7791D14146E2}"/>
    <cellStyle name="Normal 7 6 3 2" xfId="9816" xr:uid="{7AB05198-353F-44FA-AA52-7DFE6C5B40C5}"/>
    <cellStyle name="Normal 7 6 3 2 2" xfId="15206" xr:uid="{F748E516-26DD-4F4A-ACE2-0F2541D57921}"/>
    <cellStyle name="Normal 7 6 3 3" xfId="12453" xr:uid="{AD8AC635-5297-4ECB-BFA6-6A7CA059DC67}"/>
    <cellStyle name="Normal 7 6 4" xfId="8486" xr:uid="{95F04BA5-23B6-4C67-B6FD-A5F71CD13E04}"/>
    <cellStyle name="Normal 7 6 4 2" xfId="13844" xr:uid="{78B8094E-F0FF-48E5-8DAA-8016384141C3}"/>
    <cellStyle name="Normal 7 6 5" xfId="11122" xr:uid="{296F564A-8329-4F66-B2DC-3E128EDFA2F7}"/>
    <cellStyle name="Normal 7 7" xfId="3988" xr:uid="{D4621FA8-1C6F-4791-9CF3-B38F80E24A55}"/>
    <cellStyle name="Normal 7 7 2" xfId="4612" xr:uid="{46B53831-6150-4594-A7CB-7F22A11594FB}"/>
    <cellStyle name="Normal 7 7 2 2" xfId="7775" xr:uid="{760E0FDD-CE21-4453-8B89-9AF24267E0FE}"/>
    <cellStyle name="Normal 7 7 2 2 2" xfId="10441" xr:uid="{A114BFCF-AC93-46CA-928E-CD8451E9BB45}"/>
    <cellStyle name="Normal 7 7 2 2 2 2" xfId="15831" xr:uid="{86F7B2F5-A361-473F-950E-2BF6BDE9993B}"/>
    <cellStyle name="Normal 7 7 2 2 3" xfId="13078" xr:uid="{3EC48696-767C-43FF-9539-C09CADB1B4BD}"/>
    <cellStyle name="Normal 7 7 2 3" xfId="9111" xr:uid="{1BA70B2C-0D71-42B7-8012-560061D93A51}"/>
    <cellStyle name="Normal 7 7 2 3 2" xfId="14469" xr:uid="{65F3CAAF-640B-4E62-9B06-FECC9B92979B}"/>
    <cellStyle name="Normal 7 7 2 4" xfId="11747" xr:uid="{53F6134A-A3A6-4145-9FFE-A85DAF72CEC6}"/>
    <cellStyle name="Normal 7 7 3" xfId="7153" xr:uid="{820585A9-6851-49B4-AD0D-906C38F013FF}"/>
    <cellStyle name="Normal 7 7 3 2" xfId="9817" xr:uid="{47A839A6-9B6A-4F61-B253-08694F8C22C5}"/>
    <cellStyle name="Normal 7 7 3 2 2" xfId="15207" xr:uid="{B59EB748-D4AD-426D-8474-C72846699996}"/>
    <cellStyle name="Normal 7 7 3 3" xfId="12454" xr:uid="{09FC53E3-9566-4E4B-A8CF-1A10CC99D14A}"/>
    <cellStyle name="Normal 7 7 4" xfId="8487" xr:uid="{AB45FB79-CB5B-422C-AB79-74D272649E90}"/>
    <cellStyle name="Normal 7 7 4 2" xfId="13845" xr:uid="{077D34A2-B46B-46DD-91D8-8DDDA81E0784}"/>
    <cellStyle name="Normal 7 7 5" xfId="11123" xr:uid="{51DC3C58-69AC-42FF-9512-AE122F15A319}"/>
    <cellStyle name="Normal 7 8" xfId="3977" xr:uid="{DDB0E96E-0D88-45F7-A729-D8E0D248F167}"/>
    <cellStyle name="Normal 7 8 2" xfId="4603" xr:uid="{AB03B578-E630-4B9D-AD7D-58FC9CD63DC7}"/>
    <cellStyle name="Normal 7 8 2 2" xfId="7766" xr:uid="{5ED3182E-31F4-440F-96BE-0789308DCB86}"/>
    <cellStyle name="Normal 7 8 2 2 2" xfId="10432" xr:uid="{56590D4B-E379-4FC5-96C9-13899AEA5E1B}"/>
    <cellStyle name="Normal 7 8 2 2 2 2" xfId="15822" xr:uid="{3E2C7D8F-AAB3-4E3E-9238-E8EBC7CD952A}"/>
    <cellStyle name="Normal 7 8 2 2 3" xfId="13069" xr:uid="{BE5E759B-0C39-46EB-B92B-595D8E206749}"/>
    <cellStyle name="Normal 7 8 2 3" xfId="9102" xr:uid="{D68E2DB7-CB91-4377-B1BC-03B3C417AF8D}"/>
    <cellStyle name="Normal 7 8 2 3 2" xfId="14460" xr:uid="{C910D4F8-5894-421F-BBB8-6AA737606CBE}"/>
    <cellStyle name="Normal 7 8 2 4" xfId="11738" xr:uid="{06205FE3-CCE2-4A12-8EE6-FCAC2361952F}"/>
    <cellStyle name="Normal 7 8 3" xfId="7144" xr:uid="{88AFB9B1-085D-4ECD-87DD-93410BC319E1}"/>
    <cellStyle name="Normal 7 8 3 2" xfId="9808" xr:uid="{C46A993D-7512-4831-8D6C-88DE15643D89}"/>
    <cellStyle name="Normal 7 8 3 2 2" xfId="15198" xr:uid="{7985A553-B130-4FF4-A3DF-EBDCAA2FCDB2}"/>
    <cellStyle name="Normal 7 8 3 3" xfId="12445" xr:uid="{2CC27B4C-9FD4-438A-A2A5-8FCFE758ABDA}"/>
    <cellStyle name="Normal 7 8 4" xfId="8478" xr:uid="{70563058-1E49-4AB1-8071-D704862CF1B0}"/>
    <cellStyle name="Normal 7 8 4 2" xfId="13836" xr:uid="{19B207F8-B5C1-47B1-8A04-E0E945956C96}"/>
    <cellStyle name="Normal 7 8 5" xfId="11114" xr:uid="{37090740-2A34-4480-ABB2-A4206E707E41}"/>
    <cellStyle name="Normal 7 9" xfId="4116" xr:uid="{D420F581-E91E-4A0E-92CB-EC7F739E4845}"/>
    <cellStyle name="Normal 7 9 2" xfId="7281" xr:uid="{2FDDF020-30A7-41FA-B5C6-4653EC8F7EC6}"/>
    <cellStyle name="Normal 7 9 2 2" xfId="9945" xr:uid="{D8F6127F-D81D-4F79-82BE-EA08FFA8D618}"/>
    <cellStyle name="Normal 7 9 2 2 2" xfId="15335" xr:uid="{7E5F5C75-7550-4948-8A49-D5C69B135D5E}"/>
    <cellStyle name="Normal 7 9 2 3" xfId="12582" xr:uid="{0240C33D-14E7-4B47-8D56-DB84DCCD34C5}"/>
    <cellStyle name="Normal 7 9 3" xfId="8615" xr:uid="{8846B1DE-6824-4452-B8E0-4233F8250032}"/>
    <cellStyle name="Normal 7 9 3 2" xfId="13973" xr:uid="{00AECB14-9B59-48D6-8851-756423C7493A}"/>
    <cellStyle name="Normal 7 9 4" xfId="11251" xr:uid="{FC975ECF-5C56-4399-91AA-1E91A112EE68}"/>
    <cellStyle name="Normal 8" xfId="3" xr:uid="{5261DB8D-AB2F-4215-A377-A9BB7E3D7115}"/>
    <cellStyle name="Normal 8 2" xfId="1033" xr:uid="{44FC5EA4-6E70-4755-83A3-F103CBEB53AA}"/>
    <cellStyle name="Normal 8 2 10" xfId="10569" xr:uid="{DB962ED0-0EBB-45F5-911B-AB8BAFE5E8E9}"/>
    <cellStyle name="Normal 8 2 2" xfId="2654" xr:uid="{2E83B209-444D-4932-A334-766EC37095DD}"/>
    <cellStyle name="Normal 8 2 2 2" xfId="3340" xr:uid="{3E042E3E-31FC-486C-9C33-AE66F4869567}"/>
    <cellStyle name="Normal 8 2 2 2 2" xfId="4615" xr:uid="{17D124E2-A14A-4179-BD63-5E622A637E9B}"/>
    <cellStyle name="Normal 8 2 2 2 2 2" xfId="7778" xr:uid="{D2B6E16E-C5E6-43DF-9572-3896443AFD17}"/>
    <cellStyle name="Normal 8 2 2 2 2 2 2" xfId="10444" xr:uid="{01EB7B04-4B11-4666-82BF-F05B9F172758}"/>
    <cellStyle name="Normal 8 2 2 2 2 2 2 2" xfId="15834" xr:uid="{ACFEA55C-E8F9-4245-9615-A28ED17EA4AE}"/>
    <cellStyle name="Normal 8 2 2 2 2 2 3" xfId="13081" xr:uid="{904AFB7C-FCF1-4440-8410-624EBE3B3EE3}"/>
    <cellStyle name="Normal 8 2 2 2 2 3" xfId="9114" xr:uid="{D46AB8FA-106B-49CE-B337-B44F53E7E409}"/>
    <cellStyle name="Normal 8 2 2 2 2 3 2" xfId="14472" xr:uid="{40C2E682-D35E-4A7B-8DB2-4CC62FCB3AC5}"/>
    <cellStyle name="Normal 8 2 2 2 2 4" xfId="11750" xr:uid="{16CE8A0F-1CCF-4BD4-9BF6-82626E8A775D}"/>
    <cellStyle name="Normal 8 2 2 2 3" xfId="6621" xr:uid="{01FBD427-8668-4C6C-879B-F96F23F92B51}"/>
    <cellStyle name="Normal 8 2 2 2 3 2" xfId="9293" xr:uid="{311DD7DC-0AFE-4A00-974C-CF5CEEAD4DC8}"/>
    <cellStyle name="Normal 8 2 2 2 3 2 2" xfId="14683" xr:uid="{B8415176-90F5-4259-BA3A-F39476EEA561}"/>
    <cellStyle name="Normal 8 2 2 2 3 3" xfId="11930" xr:uid="{BE82C394-6EC5-4C9A-B436-5AA48CC11005}"/>
    <cellStyle name="Normal 8 2 2 2 4" xfId="7955" xr:uid="{FA8D8AA8-260C-4988-8E50-F459B2FBFA92}"/>
    <cellStyle name="Normal 8 2 2 2 4 2" xfId="13313" xr:uid="{4685DCF3-4CEB-4F71-B7A8-913F22049E70}"/>
    <cellStyle name="Normal 8 2 2 2 5" xfId="10599" xr:uid="{845497B4-ADE0-46AA-BB1E-E86CBF805F23}"/>
    <cellStyle name="Normal 8 2 2 3" xfId="3991" xr:uid="{779E356C-3153-442B-9877-5581768AED66}"/>
    <cellStyle name="Normal 8 2 2 3 2" xfId="7156" xr:uid="{09100E64-1D9C-4BCC-99CC-BC8602B64401}"/>
    <cellStyle name="Normal 8 2 2 3 2 2" xfId="9820" xr:uid="{A329074B-46D7-481D-8764-9A86F0B11EE1}"/>
    <cellStyle name="Normal 8 2 2 3 2 2 2" xfId="15210" xr:uid="{ED497EF3-4AD0-4039-8572-FF6346F3B3C4}"/>
    <cellStyle name="Normal 8 2 2 3 2 3" xfId="12457" xr:uid="{AC3C6BF8-2236-487C-A318-C4651354BE3B}"/>
    <cellStyle name="Normal 8 2 2 3 3" xfId="8490" xr:uid="{746D2331-857A-4021-AF37-5511504F35C7}"/>
    <cellStyle name="Normal 8 2 2 3 3 2" xfId="13848" xr:uid="{D502EFC2-6EE5-4F00-9D59-507818FAD381}"/>
    <cellStyle name="Normal 8 2 2 3 4" xfId="11126" xr:uid="{579F51B6-D5CE-418B-9447-9D21132C651A}"/>
    <cellStyle name="Normal 8 2 2 4" xfId="5680" xr:uid="{07FAE926-2A85-4D43-B3B5-325DCA925ED8}"/>
    <cellStyle name="Normal 8 2 2 4 2" xfId="9254" xr:uid="{A6F2F7B0-0736-42C6-8219-30B6F878B435}"/>
    <cellStyle name="Normal 8 2 2 4 2 2" xfId="14626" xr:uid="{2C7DC96C-798D-4BDD-B77D-74DB69E5AD39}"/>
    <cellStyle name="Normal 8 2 2 4 3" xfId="11890" xr:uid="{F70FE2CB-FD5D-48DA-96EB-E53BEB34F703}"/>
    <cellStyle name="Normal 8 2 2 5" xfId="6601" xr:uid="{98F02BFB-3B2F-4EB8-AE27-0591374C4914}"/>
    <cellStyle name="Normal 8 2 2 5 2" xfId="9273" xr:uid="{9CD595A5-A086-41F8-88F9-2A7E574746C7}"/>
    <cellStyle name="Normal 8 2 2 5 2 2" xfId="14662" xr:uid="{050AD4D6-243D-464E-B07F-FC62B446CA18}"/>
    <cellStyle name="Normal 8 2 2 5 3" xfId="11910" xr:uid="{4317BFB4-884E-4E16-815A-755C43DB3599}"/>
    <cellStyle name="Normal 8 2 2 6" xfId="7930" xr:uid="{475986ED-980E-41B2-8BB1-09B010659390}"/>
    <cellStyle name="Normal 8 2 2 6 2" xfId="13275" xr:uid="{F6FFC8EA-FD4A-4461-985D-0F1810179811}"/>
    <cellStyle name="Normal 8 2 2 7" xfId="10579" xr:uid="{E4E9598E-2BA0-404C-A359-77158BC90BCF}"/>
    <cellStyle name="Normal 8 2 3" xfId="3321" xr:uid="{5F5AB9C6-B7A8-4DA0-B53E-B703B9CD5D4B}"/>
    <cellStyle name="Normal 8 2 3 2" xfId="4616" xr:uid="{CD25E54D-A595-4E49-915D-B369FA9B415C}"/>
    <cellStyle name="Normal 8 2 3 2 2" xfId="7779" xr:uid="{EAB2EC91-F941-4F3B-B9E3-26EAD3782291}"/>
    <cellStyle name="Normal 8 2 3 2 2 2" xfId="10445" xr:uid="{6FDFC8A4-6456-494A-97CB-E5AFFF875220}"/>
    <cellStyle name="Normal 8 2 3 2 2 2 2" xfId="15835" xr:uid="{EA5174B4-39D9-407B-81FF-F8C133AB7249}"/>
    <cellStyle name="Normal 8 2 3 2 2 3" xfId="13082" xr:uid="{695DBF6B-3B68-4FD7-B0B9-3EAA2F04C7EA}"/>
    <cellStyle name="Normal 8 2 3 2 3" xfId="9115" xr:uid="{47A8EC41-752A-4104-B8CF-AD7860237908}"/>
    <cellStyle name="Normal 8 2 3 2 3 2" xfId="14473" xr:uid="{F3D024BB-4734-48E1-94FF-EBD8B3CB2C2A}"/>
    <cellStyle name="Normal 8 2 3 2 4" xfId="11751" xr:uid="{B1FFBFDB-1E02-44DA-93E6-883B95744AC0}"/>
    <cellStyle name="Normal 8 2 3 3" xfId="3992" xr:uid="{65593E2A-CFF1-463D-BD7A-D6E4BC8B7AE1}"/>
    <cellStyle name="Normal 8 2 3 3 2" xfId="7157" xr:uid="{CA304ADD-D253-45F5-B053-5FF54CC55804}"/>
    <cellStyle name="Normal 8 2 3 3 2 2" xfId="9821" xr:uid="{3A68EC19-7B2C-43D0-960E-2238A7C1B7DF}"/>
    <cellStyle name="Normal 8 2 3 3 2 2 2" xfId="15211" xr:uid="{911E5EBE-10E5-47F9-BFE4-F7889251ECB1}"/>
    <cellStyle name="Normal 8 2 3 3 2 3" xfId="12458" xr:uid="{52CC1E45-0BC6-418B-92EC-FBF22B409435}"/>
    <cellStyle name="Normal 8 2 3 3 3" xfId="8491" xr:uid="{6BDE1F97-65BC-4382-8C3E-D5F416EABA62}"/>
    <cellStyle name="Normal 8 2 3 3 3 2" xfId="13849" xr:uid="{91F44845-6289-4D2E-A94A-1CDD36C0D9D9}"/>
    <cellStyle name="Normal 8 2 3 3 4" xfId="11127" xr:uid="{6CF68F1B-FAD5-4068-B7BC-09B38BD88A99}"/>
    <cellStyle name="Normal 8 2 3 4" xfId="6612" xr:uid="{61DC4812-5FDF-4A9E-A37F-6A6E0D126C4B}"/>
    <cellStyle name="Normal 8 2 3 4 2" xfId="9283" xr:uid="{253F8CB1-4871-4220-91D2-2CA855154323}"/>
    <cellStyle name="Normal 8 2 3 4 2 2" xfId="14673" xr:uid="{F2EFC3B0-D733-4596-9F72-1C1948AAA7D5}"/>
    <cellStyle name="Normal 8 2 3 4 3" xfId="11920" xr:uid="{A262F2A1-D0C6-4C27-BE8B-7593A8E56643}"/>
    <cellStyle name="Normal 8 2 3 5" xfId="7945" xr:uid="{6685BDF6-57D6-4EF7-942F-A11C125F1777}"/>
    <cellStyle name="Normal 8 2 3 5 2" xfId="13303" xr:uid="{7D6684DA-2898-420F-BC6D-1699229AB352}"/>
    <cellStyle name="Normal 8 2 3 6" xfId="10589" xr:uid="{9F5974F6-2C72-4E18-9434-D25AED8AE59F}"/>
    <cellStyle name="Normal 8 2 4" xfId="3993" xr:uid="{1FABF5F0-338D-4204-8A72-94F0F9120BF9}"/>
    <cellStyle name="Normal 8 2 4 2" xfId="4617" xr:uid="{8F39C9F5-2BA9-453E-83E3-37E5AE51B343}"/>
    <cellStyle name="Normal 8 2 4 2 2" xfId="7780" xr:uid="{912CEFF8-E704-449C-BBC3-8D1C6CD4A299}"/>
    <cellStyle name="Normal 8 2 4 2 2 2" xfId="10446" xr:uid="{DAC856E4-DB01-4594-8E79-3A0708BE214D}"/>
    <cellStyle name="Normal 8 2 4 2 2 2 2" xfId="15836" xr:uid="{D71FDBCA-302C-4426-BEA7-25FBC0486AA6}"/>
    <cellStyle name="Normal 8 2 4 2 2 3" xfId="13083" xr:uid="{546B6D4E-F4AF-4DAE-A203-7342D96DA332}"/>
    <cellStyle name="Normal 8 2 4 2 3" xfId="9116" xr:uid="{877794C9-8DB3-452E-92C8-0EE808A64F8F}"/>
    <cellStyle name="Normal 8 2 4 2 3 2" xfId="14474" xr:uid="{0087314A-E47B-4D81-93E6-E26EE820BF14}"/>
    <cellStyle name="Normal 8 2 4 2 4" xfId="11752" xr:uid="{EC70D0C4-26C2-4E69-B579-24D6CCA4931F}"/>
    <cellStyle name="Normal 8 2 4 3" xfId="7158" xr:uid="{8C789DA5-3DEF-4A36-98EF-4C407096289E}"/>
    <cellStyle name="Normal 8 2 4 3 2" xfId="9822" xr:uid="{9D00C517-9955-4F98-A43C-0B2B7C65A6F7}"/>
    <cellStyle name="Normal 8 2 4 3 2 2" xfId="15212" xr:uid="{FBED35B6-72B8-4189-B65C-5B75E2A5DAAA}"/>
    <cellStyle name="Normal 8 2 4 3 3" xfId="12459" xr:uid="{4A4E5A22-1512-4B7A-A994-4CCECC526A7C}"/>
    <cellStyle name="Normal 8 2 4 4" xfId="8492" xr:uid="{13260019-0A01-482A-BE44-2D6A10E67EB3}"/>
    <cellStyle name="Normal 8 2 4 4 2" xfId="13850" xr:uid="{A65DDABC-BD89-4CDC-B573-82728E3BFA99}"/>
    <cellStyle name="Normal 8 2 4 5" xfId="11128" xr:uid="{0C4945E6-B0F6-4CA3-A598-F339BFF40C00}"/>
    <cellStyle name="Normal 8 2 5" xfId="4614" xr:uid="{5A1C5108-3CD0-4C92-9E6A-129FA51EA28D}"/>
    <cellStyle name="Normal 8 2 5 2" xfId="7777" xr:uid="{E30DAD14-8A67-41A7-88FA-2D9EB53B009C}"/>
    <cellStyle name="Normal 8 2 5 2 2" xfId="10443" xr:uid="{F7219D48-0D8E-4BDA-9377-86F5CF80B53D}"/>
    <cellStyle name="Normal 8 2 5 2 2 2" xfId="15833" xr:uid="{F41459B7-1773-46C5-AA92-70CC69DAD6D1}"/>
    <cellStyle name="Normal 8 2 5 2 3" xfId="13080" xr:uid="{5DAADA60-2E75-451D-884D-37D3EE884E21}"/>
    <cellStyle name="Normal 8 2 5 3" xfId="9113" xr:uid="{A0A55E36-EFD0-403A-9B38-976C81DB691D}"/>
    <cellStyle name="Normal 8 2 5 3 2" xfId="14471" xr:uid="{950453F0-7E46-40A7-A867-ED80D820392D}"/>
    <cellStyle name="Normal 8 2 5 4" xfId="11749" xr:uid="{7A83BC2A-F18D-423B-BB9F-45D70CD4FCC1}"/>
    <cellStyle name="Normal 8 2 6" xfId="3990" xr:uid="{8DD8E9B5-8206-4BD7-B7E8-BF33192D17C3}"/>
    <cellStyle name="Normal 8 2 6 2" xfId="7155" xr:uid="{31EC1359-CFFF-40DB-A331-4D0E0EA39668}"/>
    <cellStyle name="Normal 8 2 6 2 2" xfId="9819" xr:uid="{A8C97FDD-E8D0-4808-8D97-49EC97DAB514}"/>
    <cellStyle name="Normal 8 2 6 2 2 2" xfId="15209" xr:uid="{167FD4E7-1A09-4A7F-9495-EB053457713C}"/>
    <cellStyle name="Normal 8 2 6 2 3" xfId="12456" xr:uid="{464E192B-A828-4F20-8B63-F729B33669DA}"/>
    <cellStyle name="Normal 8 2 6 3" xfId="8489" xr:uid="{55C75F4C-4122-4423-8A1A-DF6D2E295C15}"/>
    <cellStyle name="Normal 8 2 6 3 2" xfId="13847" xr:uid="{7FB31AE2-8340-43A3-9A70-540B2DBD12AF}"/>
    <cellStyle name="Normal 8 2 6 4" xfId="11125" xr:uid="{AE1319B8-1C07-4442-83E1-2A9F1F06E16E}"/>
    <cellStyle name="Normal 8 2 7" xfId="5309" xr:uid="{E2D7798A-6194-436D-A964-21582DE3416D}"/>
    <cellStyle name="Normal 8 2 7 2" xfId="9244" xr:uid="{3E8F3736-936F-4EC2-8D90-5047017BBC9E}"/>
    <cellStyle name="Normal 8 2 7 2 2" xfId="14612" xr:uid="{138347BC-57FC-4F43-92A3-EC5FD9452085}"/>
    <cellStyle name="Normal 8 2 7 3" xfId="11880" xr:uid="{E1356567-CD75-4E33-91BA-73D20402C184}"/>
    <cellStyle name="Normal 8 2 8" xfId="6233" xr:uid="{A2FB8B1A-3635-4FC1-A9D6-DC1E9F13B67A}"/>
    <cellStyle name="Normal 8 2 8 2" xfId="9263" xr:uid="{C03E0102-3A42-490A-853B-FE40BD4074B0}"/>
    <cellStyle name="Normal 8 2 8 2 2" xfId="14645" xr:uid="{A637486E-2939-47E4-BCB4-FED7332F674D}"/>
    <cellStyle name="Normal 8 2 8 3" xfId="11900" xr:uid="{4DCE2491-E256-4AAB-978B-2801C6A6D096}"/>
    <cellStyle name="Normal 8 2 9" xfId="7907" xr:uid="{159A3E72-6052-4F06-BC44-C14E6E2092DC}"/>
    <cellStyle name="Normal 8 2 9 2" xfId="13222" xr:uid="{6A740F16-95A2-461E-BA51-26DE373E64BA}"/>
    <cellStyle name="Normal 8 3" xfId="3354" xr:uid="{ECF4F54E-8C8A-4499-8E66-9BC073D2918D}"/>
    <cellStyle name="Normal 8 3 2" xfId="3995" xr:uid="{D481566D-974F-4E16-9C49-DC7C43201D97}"/>
    <cellStyle name="Normal 8 3 2 2" xfId="4619" xr:uid="{4100A11C-237C-40F2-8967-5E1997C8FBC1}"/>
    <cellStyle name="Normal 8 3 2 2 2" xfId="7782" xr:uid="{9E5C3DDA-C9B5-4CAF-A512-7D7C8969E221}"/>
    <cellStyle name="Normal 8 3 2 2 2 2" xfId="10448" xr:uid="{9D1B04DA-58E1-45E2-84F1-8F01ED7945F2}"/>
    <cellStyle name="Normal 8 3 2 2 2 2 2" xfId="15838" xr:uid="{8F5C8A61-2E7E-4080-9ADD-96BB8F56C2D7}"/>
    <cellStyle name="Normal 8 3 2 2 2 3" xfId="13085" xr:uid="{ABB4E451-2B61-4E6E-B005-BCFBFCDE8B99}"/>
    <cellStyle name="Normal 8 3 2 2 3" xfId="9118" xr:uid="{3354F1DC-2160-475B-915C-F79831DB9C7F}"/>
    <cellStyle name="Normal 8 3 2 2 3 2" xfId="14476" xr:uid="{99E89D43-158B-4EEA-832F-2C6F3740E33A}"/>
    <cellStyle name="Normal 8 3 2 2 4" xfId="11754" xr:uid="{C75BB130-5E49-4728-8F4C-8FC026322EB4}"/>
    <cellStyle name="Normal 8 3 2 3" xfId="7160" xr:uid="{3EF1BA54-5200-4BD4-B4E1-9E61884EBD3D}"/>
    <cellStyle name="Normal 8 3 2 3 2" xfId="9824" xr:uid="{51AB7869-DC60-4454-8706-1417D220BA44}"/>
    <cellStyle name="Normal 8 3 2 3 2 2" xfId="15214" xr:uid="{0067409C-BCE7-4539-B221-466ECE43113D}"/>
    <cellStyle name="Normal 8 3 2 3 3" xfId="12461" xr:uid="{12787AE2-918D-49B0-BBBA-4F26C1CDB5F9}"/>
    <cellStyle name="Normal 8 3 2 4" xfId="8494" xr:uid="{B5A8FC89-805D-4BD1-9D2E-A009A123D527}"/>
    <cellStyle name="Normal 8 3 2 4 2" xfId="13852" xr:uid="{303F9B3B-7BAC-401B-9F0C-C633E441487D}"/>
    <cellStyle name="Normal 8 3 2 5" xfId="11130" xr:uid="{5B3EFA8C-F65A-4E5E-9109-DE1CA2D56C23}"/>
    <cellStyle name="Normal 8 3 3" xfId="3996" xr:uid="{AEC5F39A-B4E0-4A8C-8419-58A4520ADBBD}"/>
    <cellStyle name="Normal 8 3 3 2" xfId="4620" xr:uid="{97A51756-9E8D-479B-9FB7-35E56C7386CD}"/>
    <cellStyle name="Normal 8 3 3 2 2" xfId="7783" xr:uid="{17FBD8CC-228C-420C-9F3A-1546F8A1C59F}"/>
    <cellStyle name="Normal 8 3 3 2 2 2" xfId="10449" xr:uid="{6F2FBDE6-9029-4FC1-B261-601E0C61F2DB}"/>
    <cellStyle name="Normal 8 3 3 2 2 2 2" xfId="15839" xr:uid="{7500CC5A-82FD-4C49-8F22-7BC074B6B40A}"/>
    <cellStyle name="Normal 8 3 3 2 2 3" xfId="13086" xr:uid="{3040BBDD-4944-43DB-BCE5-2CD0944F8E12}"/>
    <cellStyle name="Normal 8 3 3 2 3" xfId="9119" xr:uid="{2369BD9E-D572-4058-BC3D-AD37ADDC851D}"/>
    <cellStyle name="Normal 8 3 3 2 3 2" xfId="14477" xr:uid="{FC115039-051C-46A1-A06D-AE5AD225B691}"/>
    <cellStyle name="Normal 8 3 3 2 4" xfId="11755" xr:uid="{CE6BCEF6-95AD-42D3-9563-78ED5AD442B4}"/>
    <cellStyle name="Normal 8 3 3 3" xfId="7161" xr:uid="{C07888E4-098C-46EC-9A56-714FA4D248C7}"/>
    <cellStyle name="Normal 8 3 3 3 2" xfId="9825" xr:uid="{6030D27A-812D-4810-816C-6C0A8F9D9BF6}"/>
    <cellStyle name="Normal 8 3 3 3 2 2" xfId="15215" xr:uid="{F1DC91C8-218B-4B41-A96A-EF77560853B9}"/>
    <cellStyle name="Normal 8 3 3 3 3" xfId="12462" xr:uid="{DD1F2CF2-1A3F-47A7-955E-86B39327E145}"/>
    <cellStyle name="Normal 8 3 3 4" xfId="8495" xr:uid="{4C665872-10AC-4685-8ABA-302117581A97}"/>
    <cellStyle name="Normal 8 3 3 4 2" xfId="13853" xr:uid="{DEF30266-DE53-494D-B876-7BE613909E74}"/>
    <cellStyle name="Normal 8 3 3 5" xfId="11131" xr:uid="{07B8CE59-3D8C-4C48-9E98-EC95597EEFEC}"/>
    <cellStyle name="Normal 8 3 4" xfId="4618" xr:uid="{E5CBE881-9348-4A9A-83B9-9953B28FDCBB}"/>
    <cellStyle name="Normal 8 3 4 2" xfId="7781" xr:uid="{26959F5D-F1BA-4567-8D3D-08D4A22B5B1D}"/>
    <cellStyle name="Normal 8 3 4 2 2" xfId="10447" xr:uid="{28008C61-C126-4E53-958B-4FCD2154A02E}"/>
    <cellStyle name="Normal 8 3 4 2 2 2" xfId="15837" xr:uid="{F70632F0-7A87-457A-B56C-4C8C6048FD5B}"/>
    <cellStyle name="Normal 8 3 4 2 3" xfId="13084" xr:uid="{AF089D86-93DE-4A97-8D1D-C6B24FF79447}"/>
    <cellStyle name="Normal 8 3 4 3" xfId="9117" xr:uid="{3573E5E4-4278-439A-AC7A-36971DD633B8}"/>
    <cellStyle name="Normal 8 3 4 3 2" xfId="14475" xr:uid="{28A3B32B-CDD5-4F31-8177-E2500B9A1AD1}"/>
    <cellStyle name="Normal 8 3 4 4" xfId="11753" xr:uid="{FF54169F-9498-47A8-865A-A15965EAA883}"/>
    <cellStyle name="Normal 8 3 5" xfId="3994" xr:uid="{416077B9-8797-46E3-9329-882A685D6311}"/>
    <cellStyle name="Normal 8 3 5 2" xfId="7159" xr:uid="{9B3F17CB-942A-4F9F-93DC-8D5562764865}"/>
    <cellStyle name="Normal 8 3 5 2 2" xfId="9823" xr:uid="{5A44507A-B1CD-4D5C-AF27-C0E27AAED188}"/>
    <cellStyle name="Normal 8 3 5 2 2 2" xfId="15213" xr:uid="{7EE4D41F-CCE2-44F7-B854-ED8A3B6C8CBF}"/>
    <cellStyle name="Normal 8 3 5 2 3" xfId="12460" xr:uid="{834F5747-2558-46BC-8D68-944E3939866C}"/>
    <cellStyle name="Normal 8 3 5 3" xfId="8493" xr:uid="{0299CCF3-79E1-4EB7-817C-36B9B68BCE1D}"/>
    <cellStyle name="Normal 8 3 5 3 2" xfId="13851" xr:uid="{8A565546-CBE6-4CAE-B968-6F6F0D5D249E}"/>
    <cellStyle name="Normal 8 3 5 4" xfId="11129" xr:uid="{CFCF5FC2-8D73-4C74-8C1A-4689210D7E7F}"/>
    <cellStyle name="Normal 8 4" xfId="3997" xr:uid="{4AF0ABE3-1B4F-4C8F-875F-6857DACE1A22}"/>
    <cellStyle name="Normal 8 4 2" xfId="4621" xr:uid="{22D71081-C479-4062-ADD1-3CC1E918BD66}"/>
    <cellStyle name="Normal 8 4 2 2" xfId="7784" xr:uid="{539585EB-4632-44B7-880D-BC93AE21DDE6}"/>
    <cellStyle name="Normal 8 4 2 2 2" xfId="10450" xr:uid="{8484357C-A9C0-415B-B7BE-A39CF8358D98}"/>
    <cellStyle name="Normal 8 4 2 2 2 2" xfId="15840" xr:uid="{F50E3EED-B03F-4464-B22B-894C3D189182}"/>
    <cellStyle name="Normal 8 4 2 2 3" xfId="13087" xr:uid="{C97B159A-1F7C-475C-9730-A9072195D890}"/>
    <cellStyle name="Normal 8 4 2 3" xfId="9120" xr:uid="{E02F1B2A-1D1F-41C1-8A6A-5C8AC3703065}"/>
    <cellStyle name="Normal 8 4 2 3 2" xfId="14478" xr:uid="{1C37FA2D-C414-4658-96A2-BA79E401DD25}"/>
    <cellStyle name="Normal 8 4 2 4" xfId="11756" xr:uid="{5A29DFCB-E998-481F-B52F-54D34C3A3556}"/>
    <cellStyle name="Normal 8 4 3" xfId="7162" xr:uid="{41B49751-FFA1-4BDB-AA49-9387129D0F21}"/>
    <cellStyle name="Normal 8 4 3 2" xfId="9826" xr:uid="{B2BA0EEB-AB8E-49DA-A3C1-A9FC6D964CEC}"/>
    <cellStyle name="Normal 8 4 3 2 2" xfId="15216" xr:uid="{8BB88D9A-F76D-45E9-9F0C-64722FC20EF8}"/>
    <cellStyle name="Normal 8 4 3 3" xfId="12463" xr:uid="{FBD5824E-4BB6-4A0D-8DF3-13A7DD6F8A6B}"/>
    <cellStyle name="Normal 8 4 4" xfId="8496" xr:uid="{1BF09B2F-8220-461C-8F9C-B405109F433D}"/>
    <cellStyle name="Normal 8 4 4 2" xfId="13854" xr:uid="{D1A57369-8E84-4D62-A265-8BC9B770A6A7}"/>
    <cellStyle name="Normal 8 4 5" xfId="11132" xr:uid="{49E3D27E-BBB5-4A36-94AF-521394DDE8ED}"/>
    <cellStyle name="Normal 8 5" xfId="3998" xr:uid="{748CB93C-1F74-40D4-8C7D-1F2938E6BA9B}"/>
    <cellStyle name="Normal 8 5 2" xfId="4622" xr:uid="{E35A197B-7984-4CB3-8B0B-FF17BC651719}"/>
    <cellStyle name="Normal 8 5 2 2" xfId="7785" xr:uid="{27F41466-0D33-4C9D-8895-78A4D2914446}"/>
    <cellStyle name="Normal 8 5 2 2 2" xfId="10451" xr:uid="{1D1D4AB1-4DC5-4DFD-B78E-6A97479BDB2A}"/>
    <cellStyle name="Normal 8 5 2 2 2 2" xfId="15841" xr:uid="{6CF02508-A945-48C2-AA2E-57E84159EE27}"/>
    <cellStyle name="Normal 8 5 2 2 3" xfId="13088" xr:uid="{28DD5A96-5157-4EAE-95FC-38BC26563A8F}"/>
    <cellStyle name="Normal 8 5 2 3" xfId="9121" xr:uid="{61FC893F-3665-4C46-A837-C8C71189FA95}"/>
    <cellStyle name="Normal 8 5 2 3 2" xfId="14479" xr:uid="{6C3EC639-5DD1-4E89-89C4-798EFCBB4518}"/>
    <cellStyle name="Normal 8 5 2 4" xfId="11757" xr:uid="{E4E79B5F-8C9E-4330-8E66-D21AEBAD7EEB}"/>
    <cellStyle name="Normal 8 5 3" xfId="7163" xr:uid="{1A3F8C1A-54EF-4A40-9377-CCB77DC37A97}"/>
    <cellStyle name="Normal 8 5 3 2" xfId="9827" xr:uid="{1EA1D416-71EC-44B1-8C70-315C6361D087}"/>
    <cellStyle name="Normal 8 5 3 2 2" xfId="15217" xr:uid="{0A1844D6-5FA6-48E4-9598-08142F0CB543}"/>
    <cellStyle name="Normal 8 5 3 3" xfId="12464" xr:uid="{8EB85689-B5A3-4CEC-A33A-3E4DC984B2A0}"/>
    <cellStyle name="Normal 8 5 4" xfId="8497" xr:uid="{EC67CF59-870E-467C-82D3-A14CAC7A01C5}"/>
    <cellStyle name="Normal 8 5 4 2" xfId="13855" xr:uid="{ABC04175-0A9E-4F9A-A848-55C6E39E36C6}"/>
    <cellStyle name="Normal 8 5 5" xfId="11133" xr:uid="{82F2A12D-C381-451F-A8F2-F0C7DA019DE8}"/>
    <cellStyle name="Normal 8 6" xfId="3999" xr:uid="{5A874D53-9093-4B5F-A02F-AAB14604846F}"/>
    <cellStyle name="Normal 8 6 2" xfId="4623" xr:uid="{8C46C0DD-5B88-410E-9F2C-D73C0D92D659}"/>
    <cellStyle name="Normal 8 6 2 2" xfId="7786" xr:uid="{0619ACD5-4FC4-4541-8557-E05DCCDD3774}"/>
    <cellStyle name="Normal 8 6 2 2 2" xfId="10452" xr:uid="{DC8704C1-B2E4-49B7-8A77-091504436328}"/>
    <cellStyle name="Normal 8 6 2 2 2 2" xfId="15842" xr:uid="{31505212-8A79-4646-81AD-90D0ECCD635F}"/>
    <cellStyle name="Normal 8 6 2 2 3" xfId="13089" xr:uid="{ECA82972-2673-4918-9BEA-0F7C9F6466F2}"/>
    <cellStyle name="Normal 8 6 2 3" xfId="9122" xr:uid="{E1FE1BAD-C71D-4B22-A049-C602A43E9BB4}"/>
    <cellStyle name="Normal 8 6 2 3 2" xfId="14480" xr:uid="{516DB841-6539-4129-81E8-A895A9AE72E9}"/>
    <cellStyle name="Normal 8 6 2 4" xfId="11758" xr:uid="{AF64E074-F607-452D-9D6B-815B32A2DFF2}"/>
    <cellStyle name="Normal 8 6 3" xfId="7164" xr:uid="{0C0BB747-0A01-4272-BB93-9D8B9968712C}"/>
    <cellStyle name="Normal 8 6 3 2" xfId="9828" xr:uid="{3C6F9C0E-0F79-4242-9B1B-C30A5E849239}"/>
    <cellStyle name="Normal 8 6 3 2 2" xfId="15218" xr:uid="{E1302743-3DA4-49F5-B1CD-259748117B4B}"/>
    <cellStyle name="Normal 8 6 3 3" xfId="12465" xr:uid="{365E713B-3420-4EF8-98B4-EF091C14991F}"/>
    <cellStyle name="Normal 8 6 4" xfId="8498" xr:uid="{9830159D-DF5E-496E-94EE-C331DD8124B7}"/>
    <cellStyle name="Normal 8 6 4 2" xfId="13856" xr:uid="{78D0B5F8-2AAF-4567-A21E-1E332F3FE088}"/>
    <cellStyle name="Normal 8 6 5" xfId="11134" xr:uid="{F66DA4D2-1FCB-4694-916E-E3E56D2F0BB2}"/>
    <cellStyle name="Normal 8 7" xfId="3989" xr:uid="{0015D6DD-25DA-45C4-8DC5-7167E01FF6B0}"/>
    <cellStyle name="Normal 8 7 2" xfId="4613" xr:uid="{4FFF67E2-0E4C-48C7-8784-1FBCE40FAA4B}"/>
    <cellStyle name="Normal 8 7 2 2" xfId="7776" xr:uid="{BEB2C915-BB25-4936-AF9A-EDE622AB6F0D}"/>
    <cellStyle name="Normal 8 7 2 2 2" xfId="10442" xr:uid="{5E927832-AFE3-4A10-9EA9-8EAF75F0121A}"/>
    <cellStyle name="Normal 8 7 2 2 2 2" xfId="15832" xr:uid="{B7F20F4F-E275-4832-87EA-62A2B67D5BDC}"/>
    <cellStyle name="Normal 8 7 2 2 3" xfId="13079" xr:uid="{7F4B39AE-9FC3-4D69-A3DE-3477B8A6D572}"/>
    <cellStyle name="Normal 8 7 2 3" xfId="9112" xr:uid="{4C5A5D99-2756-4D7A-9E14-AA0AD19B11B8}"/>
    <cellStyle name="Normal 8 7 2 3 2" xfId="14470" xr:uid="{823B6BA3-7BB8-480D-8D1F-ABA34BF26E66}"/>
    <cellStyle name="Normal 8 7 2 4" xfId="11748" xr:uid="{AD187880-B4FB-4502-B8C9-00E2F47BA5B5}"/>
    <cellStyle name="Normal 8 7 3" xfId="7154" xr:uid="{FB0D2DE4-E499-4483-A0EB-C748A176A66B}"/>
    <cellStyle name="Normal 8 7 3 2" xfId="9818" xr:uid="{374BEF45-3CE1-4C21-8E44-2AFA3AEF5752}"/>
    <cellStyle name="Normal 8 7 3 2 2" xfId="15208" xr:uid="{BD6AA38A-AB9C-465E-BD9D-E746B377F71D}"/>
    <cellStyle name="Normal 8 7 3 3" xfId="12455" xr:uid="{76804154-D673-430F-A4CE-97A37CEFED88}"/>
    <cellStyle name="Normal 8 7 4" xfId="8488" xr:uid="{BAA1A700-1B72-487D-8EBB-552D66E27553}"/>
    <cellStyle name="Normal 8 7 4 2" xfId="13846" xr:uid="{04C9D496-E882-41FE-9376-0A838BD83AF0}"/>
    <cellStyle name="Normal 8 7 5" xfId="11124" xr:uid="{C7E392D8-84AA-4190-914A-298B61DAD0A0}"/>
    <cellStyle name="Normal 8 8" xfId="3506" xr:uid="{41F0A6DB-D7C9-45C2-A178-998D8EBF376A}"/>
    <cellStyle name="Normal 9" xfId="1034" xr:uid="{1887C612-3B10-4AF7-B3A1-3CD7C5546FA2}"/>
    <cellStyle name="Normal 9 2" xfId="3355" xr:uid="{D46C7AF0-4D49-414B-BDEE-F7888CE2CD8F}"/>
    <cellStyle name="Normal 9 2 2" xfId="4002" xr:uid="{AF526F80-04ED-40BC-BAFD-8EF021E447F5}"/>
    <cellStyle name="Normal 9 2 2 2" xfId="4626" xr:uid="{912CE422-510C-42C9-95D8-74FEB7A2497C}"/>
    <cellStyle name="Normal 9 2 2 2 2" xfId="7789" xr:uid="{E42CEEB0-41B8-401D-ACFF-CFB1D7E0801D}"/>
    <cellStyle name="Normal 9 2 2 2 2 2" xfId="10455" xr:uid="{534EA728-E2F6-4317-AEA9-941A28E3C44B}"/>
    <cellStyle name="Normal 9 2 2 2 2 2 2" xfId="15845" xr:uid="{A01ACE8B-913D-43BA-83D4-61CC3493407E}"/>
    <cellStyle name="Normal 9 2 2 2 2 3" xfId="13092" xr:uid="{8B0E39E1-6A1F-4E87-BB6E-35AA58C71CF8}"/>
    <cellStyle name="Normal 9 2 2 2 3" xfId="9125" xr:uid="{CCE77F52-1B8F-4926-B2AE-7E49BA8EC78B}"/>
    <cellStyle name="Normal 9 2 2 2 3 2" xfId="14483" xr:uid="{42AB83BC-64EF-4412-ADDF-1DACB520D89B}"/>
    <cellStyle name="Normal 9 2 2 2 4" xfId="11761" xr:uid="{2CBA9A32-E28D-4A1A-8FC0-3D62DF509C07}"/>
    <cellStyle name="Normal 9 2 2 3" xfId="7167" xr:uid="{D282A61F-0FCB-4BC0-9C7D-7457DD4AA3C3}"/>
    <cellStyle name="Normal 9 2 2 3 2" xfId="9831" xr:uid="{2F823CD6-D247-4123-9089-0B17C618375E}"/>
    <cellStyle name="Normal 9 2 2 3 2 2" xfId="15221" xr:uid="{6EE6826B-CC9E-497C-99B0-F6CF705CD821}"/>
    <cellStyle name="Normal 9 2 2 3 3" xfId="12468" xr:uid="{AD108B60-3E4F-4809-A6A7-5C0EEE952827}"/>
    <cellStyle name="Normal 9 2 2 4" xfId="8501" xr:uid="{93392D02-4E62-47D8-A811-F9E195620797}"/>
    <cellStyle name="Normal 9 2 2 4 2" xfId="13859" xr:uid="{B274F609-4126-4046-95C1-513960140BD1}"/>
    <cellStyle name="Normal 9 2 2 5" xfId="11137" xr:uid="{D3494CEA-30A0-4BA2-8EC4-116C68458A92}"/>
    <cellStyle name="Normal 9 2 3" xfId="4003" xr:uid="{0F36A8DC-A24F-4634-9895-DA120A34E8FC}"/>
    <cellStyle name="Normal 9 2 3 2" xfId="4627" xr:uid="{09EB778C-1B72-426F-8ACF-FF757D57CE72}"/>
    <cellStyle name="Normal 9 2 3 2 2" xfId="7790" xr:uid="{CB2B0C20-7F74-4C3A-9BA7-424DDC61C38D}"/>
    <cellStyle name="Normal 9 2 3 2 2 2" xfId="10456" xr:uid="{14CC3630-8E85-4001-8A97-0D19C8547752}"/>
    <cellStyle name="Normal 9 2 3 2 2 2 2" xfId="15846" xr:uid="{7B1C9879-03F0-46C9-B5D6-05C9CD6FDC34}"/>
    <cellStyle name="Normal 9 2 3 2 2 3" xfId="13093" xr:uid="{243E2897-2C93-4528-85CE-18D0C42EAA57}"/>
    <cellStyle name="Normal 9 2 3 2 3" xfId="9126" xr:uid="{393D3C82-CEAC-4646-929B-61210846EE41}"/>
    <cellStyle name="Normal 9 2 3 2 3 2" xfId="14484" xr:uid="{D1814BDD-B068-436B-80F6-F35CE2E435DE}"/>
    <cellStyle name="Normal 9 2 3 2 4" xfId="11762" xr:uid="{AACCC255-3C1A-4F46-BE52-B5F80B0B6FF6}"/>
    <cellStyle name="Normal 9 2 3 3" xfId="7168" xr:uid="{7999EB58-7A9A-4674-A27F-D4F61E05D525}"/>
    <cellStyle name="Normal 9 2 3 3 2" xfId="9832" xr:uid="{558C4E52-030F-4F80-9DA0-334454CB3DC6}"/>
    <cellStyle name="Normal 9 2 3 3 2 2" xfId="15222" xr:uid="{D05F5541-39D1-4DCC-8E79-5338B1405D6A}"/>
    <cellStyle name="Normal 9 2 3 3 3" xfId="12469" xr:uid="{5404B344-F6DE-4123-B5C0-DC01560FB70B}"/>
    <cellStyle name="Normal 9 2 3 4" xfId="8502" xr:uid="{13280569-69C6-4760-8FD4-CA4E681AF1B0}"/>
    <cellStyle name="Normal 9 2 3 4 2" xfId="13860" xr:uid="{F2078EE4-7D01-4368-9EB3-509F66C50470}"/>
    <cellStyle name="Normal 9 2 3 5" xfId="11138" xr:uid="{59FDF6DA-ABC9-43F5-BE04-E47301858CAF}"/>
    <cellStyle name="Normal 9 2 4" xfId="4625" xr:uid="{8FBAD03F-84B7-460A-BE7A-79999FCD9F61}"/>
    <cellStyle name="Normal 9 2 4 2" xfId="7788" xr:uid="{7B44EC7B-1452-474C-AFC0-86721951828F}"/>
    <cellStyle name="Normal 9 2 4 2 2" xfId="10454" xr:uid="{6D1BC7B7-DD7D-4489-A105-A2F74713D7A4}"/>
    <cellStyle name="Normal 9 2 4 2 2 2" xfId="15844" xr:uid="{C562B36F-1EC1-427F-8DF6-43852BEAEDD7}"/>
    <cellStyle name="Normal 9 2 4 2 3" xfId="13091" xr:uid="{36999D49-B58A-4E90-AADC-2B2C98F4A15E}"/>
    <cellStyle name="Normal 9 2 4 3" xfId="9124" xr:uid="{8E85A7EF-CBCE-427A-BBD0-D43909F9671A}"/>
    <cellStyle name="Normal 9 2 4 3 2" xfId="14482" xr:uid="{4B3830F1-05EC-4C62-9E2C-B51C2E02C4BE}"/>
    <cellStyle name="Normal 9 2 4 4" xfId="11760" xr:uid="{636D20F5-F153-487B-8DED-797316B74D6C}"/>
    <cellStyle name="Normal 9 2 5" xfId="4001" xr:uid="{B65BF60E-E238-4268-B344-7E8C65F37CBA}"/>
    <cellStyle name="Normal 9 2 5 2" xfId="7166" xr:uid="{CBA46845-CFA3-44BE-B465-9B3356C5D5CB}"/>
    <cellStyle name="Normal 9 2 5 2 2" xfId="9830" xr:uid="{F95727DE-6F5B-445B-8234-890C7561AF20}"/>
    <cellStyle name="Normal 9 2 5 2 2 2" xfId="15220" xr:uid="{A8CF7300-E1DD-485E-A497-D03BA7F3445C}"/>
    <cellStyle name="Normal 9 2 5 2 3" xfId="12467" xr:uid="{3C48B1CF-14E4-4E7F-83F6-6C6055B00AF4}"/>
    <cellStyle name="Normal 9 2 5 3" xfId="8500" xr:uid="{B2D622F4-6619-4394-8FF9-AB81E8E9A329}"/>
    <cellStyle name="Normal 9 2 5 3 2" xfId="13858" xr:uid="{FE43FF40-C06C-4BDB-B322-0641C90C78AF}"/>
    <cellStyle name="Normal 9 2 5 4" xfId="11136" xr:uid="{65735EA4-5310-4359-B943-144C5966781A}"/>
    <cellStyle name="Normal 9 3" xfId="4004" xr:uid="{D0161649-6F63-4882-AFD6-69980849F6B4}"/>
    <cellStyle name="Normal 9 3 2" xfId="4628" xr:uid="{7D04C019-4637-44D4-8F09-4B96AB95D94E}"/>
    <cellStyle name="Normal 9 3 2 2" xfId="7791" xr:uid="{8F5A3297-AD6E-4BFB-99F7-C1D1BCBF4A69}"/>
    <cellStyle name="Normal 9 3 2 2 2" xfId="10457" xr:uid="{00F6CC23-0EA4-40AB-9367-82527377C478}"/>
    <cellStyle name="Normal 9 3 2 2 2 2" xfId="15847" xr:uid="{0FA7A959-A5ED-44AD-B5EB-8E129355D86F}"/>
    <cellStyle name="Normal 9 3 2 2 3" xfId="13094" xr:uid="{23DFA058-4935-4716-8B9E-CA0B0EFD1D93}"/>
    <cellStyle name="Normal 9 3 2 3" xfId="9127" xr:uid="{B3CA7466-476B-4BE6-9B91-4B3F69C790ED}"/>
    <cellStyle name="Normal 9 3 2 3 2" xfId="14485" xr:uid="{3DC7F46A-F8A3-42BB-9048-226AD36C8EED}"/>
    <cellStyle name="Normal 9 3 2 4" xfId="11763" xr:uid="{A33EE0EE-5B34-4303-8E98-5A6BC91DE310}"/>
    <cellStyle name="Normal 9 3 3" xfId="7169" xr:uid="{213A7F33-8E65-4C5F-A2E9-504DABAA158C}"/>
    <cellStyle name="Normal 9 3 3 2" xfId="9833" xr:uid="{B0C90991-5420-4FCC-BF85-F4B2AE1E19D6}"/>
    <cellStyle name="Normal 9 3 3 2 2" xfId="15223" xr:uid="{F4944922-65B9-4B7B-A348-1765D770566A}"/>
    <cellStyle name="Normal 9 3 3 3" xfId="12470" xr:uid="{27C76B08-27B5-4029-9B22-A9A44148719A}"/>
    <cellStyle name="Normal 9 3 4" xfId="8503" xr:uid="{B509E427-55D4-4FC7-B5F1-18473CA7E0AA}"/>
    <cellStyle name="Normal 9 3 4 2" xfId="13861" xr:uid="{44C62D45-704A-4C30-B6C3-1C8180983977}"/>
    <cellStyle name="Normal 9 3 5" xfId="11139" xr:uid="{DCE4808F-8AE5-4FC0-B273-7CD3222FD816}"/>
    <cellStyle name="Normal 9 4" xfId="4005" xr:uid="{89C7DB6A-B2A0-4FCD-AEE1-852E310E1D54}"/>
    <cellStyle name="Normal 9 4 2" xfId="4629" xr:uid="{042E8908-F970-41EE-B8F8-850067C3B430}"/>
    <cellStyle name="Normal 9 4 2 2" xfId="7792" xr:uid="{26FA48AE-D0CF-44C2-889D-C19846A1ECFD}"/>
    <cellStyle name="Normal 9 4 2 2 2" xfId="10458" xr:uid="{F78D7CD2-9966-4D1D-9AA2-CB7413A69CEB}"/>
    <cellStyle name="Normal 9 4 2 2 2 2" xfId="15848" xr:uid="{1CD86FA1-EC3E-4D23-8F2E-8E59045C30C4}"/>
    <cellStyle name="Normal 9 4 2 2 3" xfId="13095" xr:uid="{698951AA-8119-485A-B318-02A996B112B9}"/>
    <cellStyle name="Normal 9 4 2 3" xfId="9128" xr:uid="{25F2B392-721F-4465-87B4-F4D7A6FEED02}"/>
    <cellStyle name="Normal 9 4 2 3 2" xfId="14486" xr:uid="{ADBC9376-2F5D-461E-BDF0-FCDC873D3A31}"/>
    <cellStyle name="Normal 9 4 2 4" xfId="11764" xr:uid="{B6B6918A-5265-4451-A9D7-1A32CB43FC1B}"/>
    <cellStyle name="Normal 9 4 3" xfId="7170" xr:uid="{34F0EACA-467C-4073-8609-552C8C33A669}"/>
    <cellStyle name="Normal 9 4 3 2" xfId="9834" xr:uid="{C2E99921-8219-48A3-80CB-6B2B4F999080}"/>
    <cellStyle name="Normal 9 4 3 2 2" xfId="15224" xr:uid="{CF0F8B05-8096-4E42-827A-38A85D9ADA6C}"/>
    <cellStyle name="Normal 9 4 3 3" xfId="12471" xr:uid="{E6A49BBB-7434-4E8D-AC79-58425355B287}"/>
    <cellStyle name="Normal 9 4 4" xfId="8504" xr:uid="{E4731488-4376-4AA5-9902-9BCE40053C35}"/>
    <cellStyle name="Normal 9 4 4 2" xfId="13862" xr:uid="{D091E588-1788-4A49-A6B8-8B9804B938F1}"/>
    <cellStyle name="Normal 9 4 5" xfId="11140" xr:uid="{18D14DF8-DCF0-47CD-A08B-7B9A7BEE7F53}"/>
    <cellStyle name="Normal 9 5" xfId="4006" xr:uid="{17321510-1E22-40B7-9E7A-B9A24A4FE464}"/>
    <cellStyle name="Normal 9 5 2" xfId="4630" xr:uid="{79451BA8-00CA-41C8-85C4-E7E14BF234B7}"/>
    <cellStyle name="Normal 9 5 2 2" xfId="7793" xr:uid="{0B685630-B91E-451A-97DD-30720D4204E0}"/>
    <cellStyle name="Normal 9 5 2 2 2" xfId="10459" xr:uid="{43EC1F35-D43E-491F-A6D9-40FAF0C1E164}"/>
    <cellStyle name="Normal 9 5 2 2 2 2" xfId="15849" xr:uid="{E1748611-4CD5-4B74-84A6-672F8DFA3750}"/>
    <cellStyle name="Normal 9 5 2 2 3" xfId="13096" xr:uid="{FBB055FC-8D0A-4967-B0DB-CA082393A82B}"/>
    <cellStyle name="Normal 9 5 2 3" xfId="9129" xr:uid="{76872CBA-A393-4603-BBFB-F484E194ED2D}"/>
    <cellStyle name="Normal 9 5 2 3 2" xfId="14487" xr:uid="{1218BB58-B731-47AA-BF19-5D141D00FD0D}"/>
    <cellStyle name="Normal 9 5 2 4" xfId="11765" xr:uid="{CE311264-5DEF-4470-A564-813CA2D1CF32}"/>
    <cellStyle name="Normal 9 5 3" xfId="7171" xr:uid="{6121168A-C4B5-41CC-BD26-5849D66CC307}"/>
    <cellStyle name="Normal 9 5 3 2" xfId="9835" xr:uid="{4E1C6DBC-110E-4C23-8C88-8325550BBF90}"/>
    <cellStyle name="Normal 9 5 3 2 2" xfId="15225" xr:uid="{EE98135D-D0BC-4FB8-ADE6-046CB427E254}"/>
    <cellStyle name="Normal 9 5 3 3" xfId="12472" xr:uid="{9B9479F2-DB54-4155-8E0C-B3474872DD04}"/>
    <cellStyle name="Normal 9 5 4" xfId="8505" xr:uid="{8D00D6D1-B84D-4E54-8522-C0BE189ECC41}"/>
    <cellStyle name="Normal 9 5 4 2" xfId="13863" xr:uid="{1AD663B7-33EE-4E0A-A348-404A91E188AC}"/>
    <cellStyle name="Normal 9 5 5" xfId="11141" xr:uid="{F00EF8A7-094E-4964-9755-3CA72244841A}"/>
    <cellStyle name="Normal 9 6" xfId="4624" xr:uid="{9CF83DAB-A01B-4CB4-AE20-554B43A4CFD4}"/>
    <cellStyle name="Normal 9 6 2" xfId="7787" xr:uid="{CBEEE160-C604-4A9E-943B-383A26E543D4}"/>
    <cellStyle name="Normal 9 6 2 2" xfId="10453" xr:uid="{25B8A781-2544-4273-9113-E6A700C087AB}"/>
    <cellStyle name="Normal 9 6 2 2 2" xfId="15843" xr:uid="{19EAA4D9-0353-4C86-B0DC-78610129EAE1}"/>
    <cellStyle name="Normal 9 6 2 3" xfId="13090" xr:uid="{08835857-2FFE-4CB3-9228-A6496CFDE168}"/>
    <cellStyle name="Normal 9 6 3" xfId="9123" xr:uid="{19A220EA-8AFB-43FD-B644-291C012617A5}"/>
    <cellStyle name="Normal 9 6 3 2" xfId="14481" xr:uid="{CF573DD2-ABB7-46FA-8F28-074250DF871F}"/>
    <cellStyle name="Normal 9 6 4" xfId="11759" xr:uid="{1690AA4E-E661-41A5-BCA1-D420F4A3C3D3}"/>
    <cellStyle name="Normal 9 7" xfId="4000" xr:uid="{98CBB7A9-F660-4F50-B880-E2C552D4B0EE}"/>
    <cellStyle name="Normal 9 7 2" xfId="7165" xr:uid="{BFFA282D-8D13-47F4-AD91-D09D853E84C5}"/>
    <cellStyle name="Normal 9 7 2 2" xfId="9829" xr:uid="{1922AF11-8599-4D07-ACE1-C08013A2F9A4}"/>
    <cellStyle name="Normal 9 7 2 2 2" xfId="15219" xr:uid="{097C6BAB-3CFC-4E14-8481-28AFCFA7A906}"/>
    <cellStyle name="Normal 9 7 2 3" xfId="12466" xr:uid="{B617B86A-9A92-4DC3-B8D5-4DBC5F281998}"/>
    <cellStyle name="Normal 9 7 3" xfId="8499" xr:uid="{044EA314-11B3-4775-BFAC-974E3D07F670}"/>
    <cellStyle name="Normal 9 7 3 2" xfId="13857" xr:uid="{F6386D4A-19AD-4101-B83C-6295149851FC}"/>
    <cellStyle name="Normal 9 7 4" xfId="11135" xr:uid="{C40213FF-560D-4169-92BE-43416719B63F}"/>
    <cellStyle name="Normal GHG Numbers (0.00)" xfId="1035" xr:uid="{1F2F93AC-4225-4FDF-A3B3-109923388590}"/>
    <cellStyle name="Normal GHG Numbers (0.00) 2" xfId="7908" xr:uid="{1C1A5721-99B5-41C5-AFFD-F272A184E582}"/>
    <cellStyle name="Normal GHG Numbers (0.00) 2 2" xfId="13223" xr:uid="{C0DA6342-AFA3-4485-93AA-D94ABC500D2F}"/>
    <cellStyle name="Normal GHG Numbers (0.00) 2 2 2" xfId="16036" xr:uid="{F49F29D8-B9C1-4C08-A889-3ECFD2EA2077}"/>
    <cellStyle name="Normal GHG Numbers (0.00) 2 3" xfId="15995" xr:uid="{FCDE4348-D87B-467E-A311-16BEFE36411D}"/>
    <cellStyle name="Normal GHG Numbers (0.00) 3" xfId="13245" xr:uid="{57B553CD-BC0E-4C3E-AE8A-FF17FDAB206E}"/>
    <cellStyle name="Normal GHG Numbers (0.00) 3 2" xfId="16058" xr:uid="{9A7A783C-6046-4D10-A85D-6E7BA04622A8}"/>
    <cellStyle name="Normal GHG Numbers (0.00) 4" xfId="14591" xr:uid="{0DE0CCC9-E1A3-4A65-B2DC-45BC1F4C86E9}"/>
    <cellStyle name="Normal GHG Numbers (0.00) 4 2" xfId="16105" xr:uid="{4B4F7C73-E948-4508-B976-4658EF25EBEA}"/>
    <cellStyle name="Normal GHG Numbers (0.00) 5" xfId="14638" xr:uid="{BE412F00-54BD-4268-8BDD-EA4CB45BBA26}"/>
    <cellStyle name="Normal GHG Numbers (0.00) 5 2" xfId="16124" xr:uid="{7B8B59EA-7996-49AF-9C69-2A946BB8595E}"/>
    <cellStyle name="Normal GHG Numbers (0.00) 6" xfId="15985" xr:uid="{7A060694-B751-41B0-A4AD-333F56CB8666}"/>
    <cellStyle name="Normal GHG Numbers (0.00) 6 2" xfId="16161" xr:uid="{E15E05E8-64B4-4170-B250-D4F495A70F19}"/>
    <cellStyle name="Normal GHG Textfiels Bold" xfId="1036" xr:uid="{3150D99E-DEB2-47E9-9102-3F59C7FD4F9E}"/>
    <cellStyle name="Normal GHG-Shade" xfId="1037" xr:uid="{A1D71B1C-18BF-4252-88FB-3BCFF0C068F8}"/>
    <cellStyle name="Normal GHG-Shade 2" xfId="2655" xr:uid="{AF0E6933-12ED-4DE2-BE2A-2F3687409262}"/>
    <cellStyle name="Normale 10" xfId="1038" xr:uid="{3BE36E89-47EE-414E-827E-5A8F6501BAB6}"/>
    <cellStyle name="Normale 10 2" xfId="1039" xr:uid="{A7EBDA1B-4115-4FB2-B006-96E86E3CD2C4}"/>
    <cellStyle name="Normale 10 2 2" xfId="2657" xr:uid="{D2BE71E6-9B08-4820-BC4F-9BD2F5879256}"/>
    <cellStyle name="Normale 10 3" xfId="1040" xr:uid="{D9FB2DC8-62A4-426F-8CEF-E9714DE92638}"/>
    <cellStyle name="Normale 10 3 2" xfId="2658" xr:uid="{BA93912D-DD69-4525-895B-7C2466792034}"/>
    <cellStyle name="Normale 10 4" xfId="2656" xr:uid="{A8E5403C-EC5D-475F-9AC6-9D848A74556A}"/>
    <cellStyle name="Normale 10_EDEN industria 2008 rev" xfId="1041" xr:uid="{B1B16273-E523-4E61-A18F-D0D1AE3614CA}"/>
    <cellStyle name="Normale 11" xfId="1042" xr:uid="{3BFB42F0-DC37-4120-8A80-079C1F8534B6}"/>
    <cellStyle name="Normale 11 2" xfId="1043" xr:uid="{9645B35D-BB0E-4DA1-81FA-F8C5358192DE}"/>
    <cellStyle name="Normale 11 2 2" xfId="2660" xr:uid="{6A09E7C0-A9BB-4083-8593-1159B3DA10B0}"/>
    <cellStyle name="Normale 11 3" xfId="1044" xr:uid="{230C2FE4-705A-4A4F-A832-DA93C030922B}"/>
    <cellStyle name="Normale 11 3 2" xfId="2661" xr:uid="{3253F9BC-CF1D-4D2F-B873-F582C6F8647C}"/>
    <cellStyle name="Normale 11 4" xfId="2659" xr:uid="{EB4FE1B5-3F1E-473C-98C2-622C3653F9C4}"/>
    <cellStyle name="Normale 11_EDEN industria 2008 rev" xfId="1045" xr:uid="{47988F01-994D-46B4-BA9F-A33E80E1712A}"/>
    <cellStyle name="Normale 12" xfId="1046" xr:uid="{ECA52198-EE68-4D2E-89A1-631D9F9B58A7}"/>
    <cellStyle name="Normale 12 2" xfId="1047" xr:uid="{1FAA80E4-022B-4C31-8587-DA84D477DADC}"/>
    <cellStyle name="Normale 12 2 2" xfId="2663" xr:uid="{EF052A4A-9573-4547-B761-D2D47EB6BC37}"/>
    <cellStyle name="Normale 12 3" xfId="1048" xr:uid="{E5F6AFD5-0975-4AC4-AE40-2A26B5000481}"/>
    <cellStyle name="Normale 12 3 2" xfId="2664" xr:uid="{19CDEC5B-C2C1-48D4-B71D-C7E4E63C9213}"/>
    <cellStyle name="Normale 12 4" xfId="2662" xr:uid="{D7789894-20FC-4BD3-ABB9-17BD874324DE}"/>
    <cellStyle name="Normale 12_EDEN industria 2008 rev" xfId="1049" xr:uid="{84DB58C4-2328-415B-A19A-30428FF0B8CA}"/>
    <cellStyle name="Normale 13" xfId="1050" xr:uid="{B3E38C18-CE1C-4D9D-9D64-2F1646972ECD}"/>
    <cellStyle name="Normale 13 2" xfId="1051" xr:uid="{E27E636F-7F7D-4A55-88F2-5844C0977F06}"/>
    <cellStyle name="Normale 13 2 2" xfId="2666" xr:uid="{2196545B-3A43-4B3B-B881-AF56C0001AB7}"/>
    <cellStyle name="Normale 13 3" xfId="1052" xr:uid="{BDE2D81E-6458-459C-AF24-3BAE2E82E5A3}"/>
    <cellStyle name="Normale 13 3 2" xfId="2667" xr:uid="{2F6D444A-BD9A-4ACA-ABD2-612BF060A8EB}"/>
    <cellStyle name="Normale 13 4" xfId="2665" xr:uid="{214FBF09-58AF-4E52-892A-6FC353218110}"/>
    <cellStyle name="Normale 13_EDEN industria 2008 rev" xfId="1053" xr:uid="{5B398445-A9BC-468B-A801-0FF240A29223}"/>
    <cellStyle name="Normale 14" xfId="1054" xr:uid="{EC06E0F6-608A-494B-B041-FA581AE1B50F}"/>
    <cellStyle name="Normale 14 2" xfId="1055" xr:uid="{3E2BD3F9-2DF0-4A98-A240-95A299358A2D}"/>
    <cellStyle name="Normale 14 2 2" xfId="2669" xr:uid="{ED568C05-BA21-4A06-8166-45B3E76F3B51}"/>
    <cellStyle name="Normale 14 3" xfId="1056" xr:uid="{22AE0B99-9253-452A-B02B-6A0E2F3C8F3E}"/>
    <cellStyle name="Normale 14 3 2" xfId="2670" xr:uid="{534F30C8-37CB-40AA-BF73-D25D218BE9A5}"/>
    <cellStyle name="Normale 14 4" xfId="2668" xr:uid="{933AB510-BDAC-4AFC-823F-A3F3CFF2D1BC}"/>
    <cellStyle name="Normale 14_EDEN industria 2008 rev" xfId="1057" xr:uid="{BFD9D3B6-7BA2-419E-93B8-8FE5ADA1BF6E}"/>
    <cellStyle name="Normale 15" xfId="1058" xr:uid="{4566AD9E-A037-441F-81F7-CAC2B1E5CB1A}"/>
    <cellStyle name="Normale 15 2" xfId="1059" xr:uid="{0B75C6BF-22DD-4527-B1DE-C81B768E9E11}"/>
    <cellStyle name="Normale 15 2 2" xfId="2672" xr:uid="{439A943D-13B7-4C24-B4E1-FF3AD8AD8071}"/>
    <cellStyle name="Normale 15 3" xfId="1060" xr:uid="{B2C606B3-C112-40DC-8E00-4770EEAD8F9B}"/>
    <cellStyle name="Normale 15 3 2" xfId="2673" xr:uid="{EA8001C0-52A8-4C5F-97CC-B7D33B3A0BAE}"/>
    <cellStyle name="Normale 15 4" xfId="2671" xr:uid="{EB3946F1-A43F-4A3E-A88C-0E12903D1B36}"/>
    <cellStyle name="Normale 15_EDEN industria 2008 rev" xfId="1061" xr:uid="{10FFB544-C847-43A5-B10E-E3C47F6B8DFF}"/>
    <cellStyle name="Normale 16" xfId="1062" xr:uid="{BB5DF2E4-CF60-4EA6-AB73-0A0711F564A2}"/>
    <cellStyle name="Normale 16 2" xfId="2674" xr:uid="{3D185F19-5256-42D1-BAF4-C14BEC1463BF}"/>
    <cellStyle name="Normale 17" xfId="1063" xr:uid="{F225A993-D33B-48BB-8921-BAA12830B79E}"/>
    <cellStyle name="Normale 17 2" xfId="2675" xr:uid="{E2A175EF-A4C0-4FB0-A6D6-0DDB912B3C41}"/>
    <cellStyle name="Normale 18" xfId="1064" xr:uid="{7D46C8AC-630E-4E4F-97CE-D232AD4F8547}"/>
    <cellStyle name="Normale 19" xfId="1065" xr:uid="{587EE5F1-03B1-4518-A830-83357EF7214E}"/>
    <cellStyle name="Normale 2" xfId="1066" xr:uid="{1AE73DE3-6809-417C-BBCC-D52B1D615276}"/>
    <cellStyle name="Normale 2 2" xfId="1067" xr:uid="{D79B4D4C-0002-4AAF-A3CF-5EB443949EDD}"/>
    <cellStyle name="Normale 2 2 2" xfId="2677" xr:uid="{B89FBEE6-5FF9-40FB-8AA4-CA45E77AC81A}"/>
    <cellStyle name="Normale 2 3" xfId="2676" xr:uid="{3D4E1480-9EFE-4D88-A86C-A03599DA27C7}"/>
    <cellStyle name="Normale 2_EDEN industria 2008 rev" xfId="1068" xr:uid="{BD17700D-E4EA-4844-8451-E3FDE26AA7E0}"/>
    <cellStyle name="Normale 20" xfId="1069" xr:uid="{229956D1-54CB-4A65-AFFB-7D3F2998E013}"/>
    <cellStyle name="Normale 20 2" xfId="2678" xr:uid="{8E0D314A-6472-4BAF-B713-18FD4802D7E5}"/>
    <cellStyle name="Normale 21" xfId="1070" xr:uid="{E6455F50-C461-4B3E-BF89-386210F420B1}"/>
    <cellStyle name="Normale 21 2" xfId="2679" xr:uid="{3C720A22-8DEC-46B4-A623-04E32594DCAF}"/>
    <cellStyle name="Normale 22" xfId="1071" xr:uid="{FAFE7323-321A-423A-9244-481A7C5128D1}"/>
    <cellStyle name="Normale 22 2" xfId="2680" xr:uid="{6F9B42F3-C529-4181-8F25-47A618CECA22}"/>
    <cellStyle name="Normale 23" xfId="1072" xr:uid="{3E01D1E7-B977-4596-BE46-3BF6F9866590}"/>
    <cellStyle name="Normale 23 2" xfId="2681" xr:uid="{C06FFD03-65D9-4112-B314-D7C18C4D817C}"/>
    <cellStyle name="Normale 24" xfId="1073" xr:uid="{E537CFEC-E552-4604-A685-31C9265FDCED}"/>
    <cellStyle name="Normale 24 2" xfId="2682" xr:uid="{9BD94B57-0722-4E79-9F8D-D219A3F74D64}"/>
    <cellStyle name="Normale 25" xfId="1074" xr:uid="{3AFF7B9E-1FB8-4AAD-9B40-2D57571A799D}"/>
    <cellStyle name="Normale 25 2" xfId="2683" xr:uid="{C9063F00-45B8-4014-A683-C0C1E2301B44}"/>
    <cellStyle name="Normale 26" xfId="1075" xr:uid="{D81B1920-B8D4-4011-AA80-A42D38202440}"/>
    <cellStyle name="Normale 26 2" xfId="2684" xr:uid="{DD39BDE6-413A-4B7E-99A1-90ADEFFC6DC7}"/>
    <cellStyle name="Normale 27" xfId="1076" xr:uid="{42B4D17A-4BB9-4C01-BBCA-A79B209C4B7F}"/>
    <cellStyle name="Normale 27 2" xfId="2685" xr:uid="{C0039CCC-9B86-4855-9634-5F03EA15EFEB}"/>
    <cellStyle name="Normale 28" xfId="1077" xr:uid="{A2D06383-20C9-4F10-A583-464EE6AC73AE}"/>
    <cellStyle name="Normale 28 2" xfId="2686" xr:uid="{38C0D545-C803-41DF-8194-E9AC3F71CEA1}"/>
    <cellStyle name="Normale 29" xfId="1078" xr:uid="{893F38B1-32A5-4E05-9DF4-E121775B282B}"/>
    <cellStyle name="Normale 29 2" xfId="2687" xr:uid="{5A39E04E-D280-4AA9-A35E-8FA74F0C52EE}"/>
    <cellStyle name="Normale 3" xfId="1079" xr:uid="{A8EDBFD7-B074-4D19-802C-2B5D8883DF77}"/>
    <cellStyle name="Normale 3 2" xfId="1080" xr:uid="{DD538BFB-E022-4293-AAF8-F3003C29BB0A}"/>
    <cellStyle name="Normale 3 2 2" xfId="2689" xr:uid="{0379558C-F348-4095-B90F-1E3E986F16A1}"/>
    <cellStyle name="Normale 3 3" xfId="1081" xr:uid="{B550A5DB-A8DE-4368-B1D8-6E9334AB560F}"/>
    <cellStyle name="Normale 3 3 2" xfId="2690" xr:uid="{7D6CC7DA-D15C-401F-8DB2-B1651697E9FB}"/>
    <cellStyle name="Normale 3 4" xfId="2688" xr:uid="{5685889C-1A34-4D17-A5A8-D4BDA0232794}"/>
    <cellStyle name="Normale 3_EDEN industria 2008 rev" xfId="1082" xr:uid="{DBECBDA8-7B0E-40FF-8FCD-FE34C93A1B3E}"/>
    <cellStyle name="Normale 30" xfId="1083" xr:uid="{EBB47F12-C41E-42EE-8D79-752170DA448C}"/>
    <cellStyle name="Normale 30 2" xfId="2691" xr:uid="{75427B11-C622-4E0D-AC39-64CB5BAD84F1}"/>
    <cellStyle name="Normale 31" xfId="1084" xr:uid="{1784C84A-3E5A-47D1-8A08-90FB655D32C9}"/>
    <cellStyle name="Normale 31 2" xfId="2692" xr:uid="{5E152CC2-A8E8-492F-A2AA-998C49A2CBAD}"/>
    <cellStyle name="Normale 32" xfId="1085" xr:uid="{DACE7AD4-AA9C-4A94-8FE1-F693C2DD60FE}"/>
    <cellStyle name="Normale 32 2" xfId="2693" xr:uid="{EBFB1D90-56E2-4A42-9251-8E1B97D5B65F}"/>
    <cellStyle name="Normale 33" xfId="1086" xr:uid="{9A5B62D4-EC41-45B3-95F8-DE3B9DB9CB78}"/>
    <cellStyle name="Normale 33 2" xfId="2694" xr:uid="{5FC503B0-AFC0-43AA-9BB2-4B151F4A770B}"/>
    <cellStyle name="Normale 34" xfId="1087" xr:uid="{B63033A4-0B17-4D8E-AADB-DB68A7F293F8}"/>
    <cellStyle name="Normale 34 2" xfId="2695" xr:uid="{4B334803-4230-44C4-AA27-A15F19E634A0}"/>
    <cellStyle name="Normale 35" xfId="1088" xr:uid="{05386A9D-3D25-4762-81A9-3B9738F6AFB5}"/>
    <cellStyle name="Normale 35 2" xfId="2696" xr:uid="{483309E8-C023-4030-938E-C1DE1D4F30F6}"/>
    <cellStyle name="Normale 36" xfId="1089" xr:uid="{197D9945-F86B-49C8-A9BB-B541543D02FE}"/>
    <cellStyle name="Normale 36 2" xfId="2697" xr:uid="{086E8C20-7A99-409C-BF4E-C0410E2C7F3F}"/>
    <cellStyle name="Normale 37" xfId="1090" xr:uid="{7022EE73-4CF3-49F6-A3CE-C08215F363E1}"/>
    <cellStyle name="Normale 37 2" xfId="2698" xr:uid="{152430BB-A605-458A-B3CD-27D0198DBB86}"/>
    <cellStyle name="Normale 38" xfId="1091" xr:uid="{4A35129F-7D63-427D-BA93-DE1811996B0D}"/>
    <cellStyle name="Normale 38 2" xfId="2699" xr:uid="{6FC4FFA2-815A-4D77-8C0A-55BED479B21D}"/>
    <cellStyle name="Normale 39" xfId="1092" xr:uid="{E345A79A-28F9-4DE5-B511-6C36E7BA37AC}"/>
    <cellStyle name="Normale 39 2" xfId="2700" xr:uid="{1F966E6B-260D-4D32-A4B8-880CB2D39B31}"/>
    <cellStyle name="Normale 4" xfId="1093" xr:uid="{F0DDE35B-24A9-4DDA-A59A-4C278A57B0C7}"/>
    <cellStyle name="Normale 4 2" xfId="1094" xr:uid="{565863DF-BB1B-4DD1-A53E-B67BAA32DB6A}"/>
    <cellStyle name="Normale 4 2 2" xfId="2702" xr:uid="{109C15D6-BAD8-45F9-8B94-E7CEF74104E3}"/>
    <cellStyle name="Normale 4 3" xfId="1095" xr:uid="{47445433-313E-4041-AAD1-BE00CEFD2CCC}"/>
    <cellStyle name="Normale 4 3 2" xfId="2703" xr:uid="{D0191165-A1A6-4CED-AF63-200D20FA0CF1}"/>
    <cellStyle name="Normale 4 4" xfId="2701" xr:uid="{FAFF5856-1480-4F30-97D8-71520BB06D0D}"/>
    <cellStyle name="Normale 4_EDEN industria 2008 rev" xfId="1096" xr:uid="{D0079680-1F44-45A4-A9BF-BC3F8527C586}"/>
    <cellStyle name="Normale 40" xfId="1097" xr:uid="{B1C54CF3-3FA5-437B-AA0F-289DA190A926}"/>
    <cellStyle name="Normale 40 2" xfId="2704" xr:uid="{4654C6A6-2DEC-48F1-8823-A7BB6E4FCA47}"/>
    <cellStyle name="Normale 41" xfId="1098" xr:uid="{C77B27F4-C33A-4FE1-8EBD-96959067682A}"/>
    <cellStyle name="Normale 41 2" xfId="2705" xr:uid="{7494A8C9-CBE6-4155-A8B2-F996A48157D4}"/>
    <cellStyle name="Normale 42" xfId="1099" xr:uid="{381AFC48-5F6D-43D6-BF64-6A58D4440C98}"/>
    <cellStyle name="Normale 42 2" xfId="2706" xr:uid="{A8C2933C-85C4-4F79-AC47-C781F9026D1B}"/>
    <cellStyle name="Normale 43" xfId="1100" xr:uid="{FEF0BB14-18D3-4EE1-9344-BCB54E5AA670}"/>
    <cellStyle name="Normale 43 2" xfId="2707" xr:uid="{AB2ABA36-DFB1-4252-B834-D96EA1C155B2}"/>
    <cellStyle name="Normale 44" xfId="1101" xr:uid="{3218B38F-DEA5-4295-8D3B-CD0FEDC962B7}"/>
    <cellStyle name="Normale 44 2" xfId="2708" xr:uid="{7E716A93-98C1-49D5-8C92-97719D07D359}"/>
    <cellStyle name="Normale 45" xfId="1102" xr:uid="{B3FFB2DE-A714-4EA6-9C63-3B8530EF44E5}"/>
    <cellStyle name="Normale 45 2" xfId="2709" xr:uid="{328FB1BF-B64C-47C6-9821-A33C16AAE955}"/>
    <cellStyle name="Normale 46" xfId="1103" xr:uid="{0123F0FD-F635-43DB-9F26-B3A85507F2E3}"/>
    <cellStyle name="Normale 46 2" xfId="2710" xr:uid="{3ECB6BC0-C13C-44C8-A006-0DBA995F0029}"/>
    <cellStyle name="Normale 47" xfId="1104" xr:uid="{8D5E845F-52CC-461C-A9BB-BD27FAA407CD}"/>
    <cellStyle name="Normale 47 2" xfId="2711" xr:uid="{15965799-7B99-49C9-86B9-58157BAF8D34}"/>
    <cellStyle name="Normale 48" xfId="1105" xr:uid="{D552697C-EC7C-458F-8C0D-E8EA744143E8}"/>
    <cellStyle name="Normale 48 2" xfId="2712" xr:uid="{D1D96DB7-1558-428B-9E6B-D15DB289AE28}"/>
    <cellStyle name="Normale 49" xfId="1106" xr:uid="{D1C60022-B69B-4FA8-A334-2EB2B4EE0CBB}"/>
    <cellStyle name="Normale 49 2" xfId="2713" xr:uid="{D58E63AC-2E4B-4FEB-9491-359C79022DB4}"/>
    <cellStyle name="Normale 5" xfId="1107" xr:uid="{0AF3B51D-404C-47F4-9088-30316F58276A}"/>
    <cellStyle name="Normale 5 2" xfId="1108" xr:uid="{13F68526-45FF-42F6-BFA0-7296F1F39E2A}"/>
    <cellStyle name="Normale 5 2 2" xfId="2715" xr:uid="{112C02B5-3E0F-4F72-8464-A4BA64AF557E}"/>
    <cellStyle name="Normale 5 3" xfId="1109" xr:uid="{2C2E9117-133E-4563-BD44-960B93FDAC20}"/>
    <cellStyle name="Normale 5 3 2" xfId="2716" xr:uid="{D9E9ABB9-E5E2-4910-BD98-ED6368470825}"/>
    <cellStyle name="Normale 5 4" xfId="2714" xr:uid="{1C03E45E-67A4-4DA8-913A-543EC84CC9F0}"/>
    <cellStyle name="Normale 5_EDEN industria 2008 rev" xfId="1110" xr:uid="{BFFAE328-39F1-4151-8748-ED03F73C29DE}"/>
    <cellStyle name="Normale 50" xfId="1111" xr:uid="{45D08FFD-37D5-4FFE-B9B7-45192F62D9F0}"/>
    <cellStyle name="Normale 50 2" xfId="2717" xr:uid="{D52671AC-EB20-455B-89A5-240B54030730}"/>
    <cellStyle name="Normale 51" xfId="1112" xr:uid="{1C0D2062-E663-4C87-91B7-6F548F4ED191}"/>
    <cellStyle name="Normale 51 2" xfId="2718" xr:uid="{4DE530ED-2409-4716-A3D5-DF702ABD55AA}"/>
    <cellStyle name="Normale 52" xfId="1113" xr:uid="{AD41D78B-C89A-46F2-81C3-3DA10BF92124}"/>
    <cellStyle name="Normale 52 2" xfId="2719" xr:uid="{2542CFA9-77BA-4799-8269-03F6C53200FE}"/>
    <cellStyle name="Normale 53" xfId="1114" xr:uid="{02ECCD7E-94D7-429D-BCC1-83B77C7837BD}"/>
    <cellStyle name="Normale 53 2" xfId="2720" xr:uid="{8FF9FD41-EF5E-4527-84A7-B48929F2C83D}"/>
    <cellStyle name="Normale 54" xfId="1115" xr:uid="{68C6BCA2-DAF8-4F00-B1FB-4FD8DF64679A}"/>
    <cellStyle name="Normale 54 2" xfId="2721" xr:uid="{AF069F48-0498-410B-8F64-D7A351B77192}"/>
    <cellStyle name="Normale 55" xfId="1116" xr:uid="{F506CC85-4416-46A9-BCE1-959C6069A479}"/>
    <cellStyle name="Normale 55 2" xfId="2722" xr:uid="{6C91009E-2438-4608-A4E2-5D9A9B704D75}"/>
    <cellStyle name="Normale 56" xfId="1117" xr:uid="{5ACB7496-76CC-40FA-91FC-B79F2C1C0524}"/>
    <cellStyle name="Normale 56 2" xfId="2723" xr:uid="{0B171033-2175-4E78-BBA8-BDF0314FB129}"/>
    <cellStyle name="Normale 57" xfId="1118" xr:uid="{BCD45973-D9AE-4B30-A1C7-FBD6BC104CED}"/>
    <cellStyle name="Normale 57 2" xfId="2724" xr:uid="{F50ABDD1-0FF4-4DF6-9A10-73B45981EF99}"/>
    <cellStyle name="Normale 58" xfId="1119" xr:uid="{4FBF8A2D-79F2-4BB2-A2BC-6ACFF46D1137}"/>
    <cellStyle name="Normale 58 2" xfId="2725" xr:uid="{DAFA3692-4403-4FD6-8BDC-F7B97515D49B}"/>
    <cellStyle name="Normale 59" xfId="1120" xr:uid="{8F9EE46F-5971-482F-B277-913AC82F5547}"/>
    <cellStyle name="Normale 59 2" xfId="2726" xr:uid="{4A85252B-7604-4BA8-92AD-52EC8DC28AB9}"/>
    <cellStyle name="Normale 6" xfId="1121" xr:uid="{5B016677-112C-4D08-8FA2-C7D18ADABBB0}"/>
    <cellStyle name="Normale 6 2" xfId="1122" xr:uid="{6BCC0546-077F-491F-A5F5-19384AC7F745}"/>
    <cellStyle name="Normale 6 2 2" xfId="2728" xr:uid="{8998946A-150A-4419-AF4D-742E7B3EE6FC}"/>
    <cellStyle name="Normale 6 3" xfId="1123" xr:uid="{7070C791-91EA-469D-A35D-600A73B4831A}"/>
    <cellStyle name="Normale 6 3 2" xfId="2729" xr:uid="{D5F5C99A-9469-4D65-8FAC-C1EBBE29272A}"/>
    <cellStyle name="Normale 6 4" xfId="2727" xr:uid="{5EDAB191-BBF5-45B9-BE83-67D003E69EB5}"/>
    <cellStyle name="Normale 6_EDEN industria 2008 rev" xfId="1124" xr:uid="{4DFFCC19-78F2-41E4-B616-9E44A12B8ACA}"/>
    <cellStyle name="Normale 60" xfId="1125" xr:uid="{3E1968D7-C621-45A8-AE3E-4915E0FB84BF}"/>
    <cellStyle name="Normale 60 2" xfId="2730" xr:uid="{18EF88B4-BABD-4754-BF18-8C9DD6C9D25A}"/>
    <cellStyle name="Normale 61" xfId="1126" xr:uid="{DC1A4EB7-85F2-4303-9FBF-8FC63E020F3C}"/>
    <cellStyle name="Normale 61 2" xfId="2731" xr:uid="{5318C1D5-FCC7-4287-A8BF-4887AF295E8C}"/>
    <cellStyle name="Normale 62" xfId="1127" xr:uid="{EF04B0A4-558A-4A75-9F66-4B7D29C4C67D}"/>
    <cellStyle name="Normale 62 2" xfId="2732" xr:uid="{C2752090-DACA-4B9E-B46B-390C74F5D358}"/>
    <cellStyle name="Normale 63" xfId="1128" xr:uid="{F9E59ADC-26AD-4D88-9627-F3C7FAC8AFF2}"/>
    <cellStyle name="Normale 63 2" xfId="2733" xr:uid="{5F8C4D3E-98BA-4AEC-8B75-220FF66D4482}"/>
    <cellStyle name="Normale 64" xfId="1129" xr:uid="{EB6ADD5A-07EC-4D47-9FD9-941BD17786B8}"/>
    <cellStyle name="Normale 64 2" xfId="2734" xr:uid="{67AB02FF-4178-4A2A-9AD4-4496A9DD617A}"/>
    <cellStyle name="Normale 65" xfId="1130" xr:uid="{812E8B87-5F16-40E6-9A49-FD98C87064F2}"/>
    <cellStyle name="Normale 65 2" xfId="2735" xr:uid="{DB1255CD-5D77-431D-9D43-E0271BE552E0}"/>
    <cellStyle name="Normale 7" xfId="1131" xr:uid="{B38EA211-958E-4C7C-912E-5BB90EF19DFD}"/>
    <cellStyle name="Normale 7 2" xfId="1132" xr:uid="{F6C7B91B-E265-46A3-AB6E-096A7629DC89}"/>
    <cellStyle name="Normale 7 2 2" xfId="2737" xr:uid="{E623B11B-83D8-4191-A46A-24AC25332D48}"/>
    <cellStyle name="Normale 7 3" xfId="1133" xr:uid="{D4833E2D-6B8F-477B-AFB3-A7D8A8CA61DD}"/>
    <cellStyle name="Normale 7 3 2" xfId="2738" xr:uid="{7E5C28C2-BBC6-409A-A12F-0A1C3B4A310F}"/>
    <cellStyle name="Normale 7 4" xfId="2736" xr:uid="{9740F08E-66D0-4B47-B032-960C4869F038}"/>
    <cellStyle name="Normale 7_EDEN industria 2008 rev" xfId="1134" xr:uid="{4C13FEE6-D08E-4465-A47D-631F831862FF}"/>
    <cellStyle name="Normale 8" xfId="1135" xr:uid="{62F237B0-28A1-40DB-9EFC-36B9E9A3FF65}"/>
    <cellStyle name="Normale 8 2" xfId="1136" xr:uid="{529A9851-B38C-483C-B6C2-17C48D334F50}"/>
    <cellStyle name="Normale 8 2 2" xfId="2740" xr:uid="{3E8D9A8E-DCC1-4560-B137-7040E5F059D8}"/>
    <cellStyle name="Normale 8 3" xfId="1137" xr:uid="{AEC36D3B-AB2A-49A4-98D6-7992CD2287FF}"/>
    <cellStyle name="Normale 8 3 2" xfId="2741" xr:uid="{2B9B7BB6-5AF4-4512-A2F5-4A9F2D279309}"/>
    <cellStyle name="Normale 8 4" xfId="2739" xr:uid="{B9FD0946-2190-4B68-9E7E-86CEB342EAD5}"/>
    <cellStyle name="Normale 8_EDEN industria 2008 rev" xfId="1138" xr:uid="{DAE1CE6A-06C1-477E-AC47-D93F63610A4F}"/>
    <cellStyle name="Normale 9" xfId="1139" xr:uid="{38C21931-E4DB-4F9E-89B2-2E5A03C37038}"/>
    <cellStyle name="Normale 9 2" xfId="1140" xr:uid="{70D9D168-5857-4FC4-B470-A9389EA449BE}"/>
    <cellStyle name="Normale 9 2 2" xfId="2743" xr:uid="{198DCEFC-E9FA-4FCF-8B4A-C14079B33182}"/>
    <cellStyle name="Normale 9 3" xfId="1141" xr:uid="{EC7EA5DE-1332-43A3-AC34-427C485B7F71}"/>
    <cellStyle name="Normale 9 3 2" xfId="2744" xr:uid="{86F1E35F-6A81-4A3A-AF53-812E18E5A9EF}"/>
    <cellStyle name="Normale 9 4" xfId="2742" xr:uid="{FF648729-D085-4C76-8E5E-568981CF8411}"/>
    <cellStyle name="Normale 9_EDEN industria 2008 rev" xfId="1142" xr:uid="{6D9328F9-4B3A-40F1-997C-E5D189AAFDF0}"/>
    <cellStyle name="Normale_B2020" xfId="1143" xr:uid="{CE374175-3B55-437D-8DA7-545F9380FB93}"/>
    <cellStyle name="Nota" xfId="1144" xr:uid="{4EDB93F0-9514-4323-9DD7-F0FC23220A1A}"/>
    <cellStyle name="Nota 10" xfId="14640" xr:uid="{1D574E4B-6A8C-463B-8620-AF021491282A}"/>
    <cellStyle name="Nota 10 2" xfId="16126" xr:uid="{6CA90420-92FB-4A28-B83F-E15F28369F23}"/>
    <cellStyle name="Nota 2" xfId="1145" xr:uid="{3D431197-BEAC-4812-95FF-57A7D95B3B80}"/>
    <cellStyle name="Nota 2 2" xfId="2745" xr:uid="{A78F2740-A17E-4F47-AA5C-15DC5BE2AE95}"/>
    <cellStyle name="Nota 2 2 2" xfId="7931" xr:uid="{66EB2B61-7153-417F-ACA1-9D91E6058F83}"/>
    <cellStyle name="Nota 2 2 2 2" xfId="13281" xr:uid="{AD63371A-543F-4407-86B1-B425EBB9645B}"/>
    <cellStyle name="Nota 2 2 2 2 2" xfId="16084" xr:uid="{5881BD55-6635-465D-BA68-E34E7D052E71}"/>
    <cellStyle name="Nota 2 2 2 3" xfId="16007" xr:uid="{89A672A2-462A-4FDB-9E2B-48D53FA11934}"/>
    <cellStyle name="Nota 2 2 3" xfId="14606" xr:uid="{AD8579EF-574D-45A9-B7A2-549C98B45E50}"/>
    <cellStyle name="Nota 2 2 3 2" xfId="16112" xr:uid="{3C4A72D1-5160-4088-9D96-9D8C82C53F97}"/>
    <cellStyle name="Nota 2 2 4" xfId="15976" xr:uid="{4A666685-16D3-49A1-8F51-D7B0A1D38CB0}"/>
    <cellStyle name="Nota 2 2 4 2" xfId="16152" xr:uid="{0718A34F-D919-49AA-9A0A-F1307EB2731E}"/>
    <cellStyle name="Nota 2 2 5" xfId="13253" xr:uid="{302830E1-C1CD-44AA-8CD5-B7657761D581}"/>
    <cellStyle name="Nota 2 2 5 2" xfId="16066" xr:uid="{C0D5F73D-DBC3-4444-B12B-76316D253B26}"/>
    <cellStyle name="Nota 2 2 6" xfId="13263" xr:uid="{6D498683-1DDE-4B78-9997-DB93357E31C7}"/>
    <cellStyle name="Nota 2 2 6 2" xfId="16071" xr:uid="{BEF32D97-07DB-4219-9FE4-4D0E2D8F9C22}"/>
    <cellStyle name="Nota 2 3" xfId="7910" xr:uid="{5C5DCB6B-95C9-41D4-B5B4-83E52173DFCF}"/>
    <cellStyle name="Nota 2 3 2" xfId="13230" xr:uid="{73B639C9-9606-4379-873B-EF7DE5AD77F7}"/>
    <cellStyle name="Nota 2 3 2 2" xfId="16043" xr:uid="{194624E1-9AEB-42EE-8AFA-A7DE1B39EC6B}"/>
    <cellStyle name="Nota 2 3 3" xfId="15997" xr:uid="{E893C0BB-5D18-4739-BBA1-4E1CB552A4F8}"/>
    <cellStyle name="Nota 2 4" xfId="13242" xr:uid="{0CDE0C37-2F8C-4B26-8C57-87958FC7E72F}"/>
    <cellStyle name="Nota 2 4 2" xfId="16055" xr:uid="{A44706FF-F908-4A50-BBC5-9E9380D2C202}"/>
    <cellStyle name="Nota 2 5" xfId="13269" xr:uid="{39D404C5-FABD-49F9-9050-2A8E5862E1E6}"/>
    <cellStyle name="Nota 2 5 2" xfId="16076" xr:uid="{B3A6A7EA-4BCF-47DB-8DA9-DAA8B17A7AB9}"/>
    <cellStyle name="Nota 2 6" xfId="13268" xr:uid="{33CB88A8-6682-4202-81B1-F8EB6DE2BBDB}"/>
    <cellStyle name="Nota 2 6 2" xfId="16075" xr:uid="{172B6AEF-770A-4531-A861-24C6EA7D70D5}"/>
    <cellStyle name="Nota 2 7" xfId="13214" xr:uid="{18715339-6533-4458-84F0-7CCFC9159B5F}"/>
    <cellStyle name="Nota 2 7 2" xfId="16031" xr:uid="{BA19F687-DBD8-4667-975B-0D6E0044BE0A}"/>
    <cellStyle name="Nota 3" xfId="1146" xr:uid="{B31951FD-C835-450D-A806-C572B7F06227}"/>
    <cellStyle name="Nota 3 2" xfId="1147" xr:uid="{682B8CF3-9730-4301-B85C-D2C026E4614D}"/>
    <cellStyle name="Nota 3 2 2" xfId="7912" xr:uid="{3E6B194E-FE4F-40B9-9D94-5844237730D6}"/>
    <cellStyle name="Nota 3 2 2 2" xfId="13232" xr:uid="{81906BA7-3422-4A0B-AD14-CBC0031754EC}"/>
    <cellStyle name="Nota 3 2 2 2 2" xfId="16045" xr:uid="{3D300B68-ABE9-49E8-B5AD-4C06E0A038BA}"/>
    <cellStyle name="Nota 3 2 2 3" xfId="15999" xr:uid="{BBA9E3BE-CBDB-4149-B4BF-B38B8CE506DE}"/>
    <cellStyle name="Nota 3 2 3" xfId="13241" xr:uid="{95AB7263-D331-435D-B188-CC056DCC419F}"/>
    <cellStyle name="Nota 3 2 3 2" xfId="16054" xr:uid="{20034CCF-7DB1-4015-AC0F-AFC17793B007}"/>
    <cellStyle name="Nota 3 2 4" xfId="13277" xr:uid="{6FE586AF-AD65-4CA1-B3D2-B32E20FC2521}"/>
    <cellStyle name="Nota 3 2 4 2" xfId="16080" xr:uid="{80941FAE-B8D1-4DC2-ADB5-EB51066250B8}"/>
    <cellStyle name="Nota 3 2 5" xfId="13287" xr:uid="{2BCBAD66-9F2F-47C1-B7C5-0F9D9544AE17}"/>
    <cellStyle name="Nota 3 2 5 2" xfId="16090" xr:uid="{9806A9C5-741B-4299-A7FB-AFFEDF634DA9}"/>
    <cellStyle name="Nota 3 2 6" xfId="13278" xr:uid="{8C34AB09-6934-461C-8B76-BF94DE903506}"/>
    <cellStyle name="Nota 3 2 6 2" xfId="16081" xr:uid="{26195460-380D-4F51-910E-328954CE89B7}"/>
    <cellStyle name="Nota 3 3" xfId="1148" xr:uid="{C83E1C8F-619C-4AA2-8BC8-8AEF8443E171}"/>
    <cellStyle name="Nota 3 3 2" xfId="2747" xr:uid="{06F8B9A5-D32B-4926-8346-9528677EAB57}"/>
    <cellStyle name="Nota 3 3 2 2" xfId="7933" xr:uid="{93F1E4E2-8448-4DFE-A08A-4EB995EACBB4}"/>
    <cellStyle name="Nota 3 3 2 2 2" xfId="13283" xr:uid="{DF8E9F0B-12DA-4BF6-B265-717C34590B58}"/>
    <cellStyle name="Nota 3 3 2 2 2 2" xfId="16086" xr:uid="{44B7BAD4-ED34-4734-9837-998986ECC49E}"/>
    <cellStyle name="Nota 3 3 2 2 3" xfId="16009" xr:uid="{1EC69F41-1745-47CD-AF2C-08DBE22865B2}"/>
    <cellStyle name="Nota 3 3 2 3" xfId="14622" xr:uid="{A087E611-BAF5-4F83-9468-FC4807F00036}"/>
    <cellStyle name="Nota 3 3 2 3 2" xfId="16118" xr:uid="{AE2C8D20-31E0-4B95-8CB7-94DEC1FF2618}"/>
    <cellStyle name="Nota 3 3 2 4" xfId="13206" xr:uid="{CB438D1B-505B-49E4-A20E-135F1A0E9F18}"/>
    <cellStyle name="Nota 3 3 2 4 2" xfId="16024" xr:uid="{8088B062-E041-4F69-8557-7ED52CDF19AC}"/>
    <cellStyle name="Nota 3 3 2 5" xfId="13248" xr:uid="{50880929-D999-4326-BE9D-8D2BD0417EC7}"/>
    <cellStyle name="Nota 3 3 2 5 2" xfId="16061" xr:uid="{7AA9DD23-F8DD-4A1B-9870-8FDCFB555467}"/>
    <cellStyle name="Nota 3 3 2 6" xfId="14608" xr:uid="{AEFBEF6B-EE5D-4FD3-B466-F78D4825385D}"/>
    <cellStyle name="Nota 3 3 2 6 2" xfId="16114" xr:uid="{9DAEF2C6-A00F-4C6F-BB20-D5905BE27F8F}"/>
    <cellStyle name="Nota 3 3 3" xfId="7913" xr:uid="{E8C5B467-241A-479C-A8FF-88CDB5851ED4}"/>
    <cellStyle name="Nota 3 3 3 2" xfId="13233" xr:uid="{12C3ECA9-F7AD-4BEB-B62B-A882C3A08208}"/>
    <cellStyle name="Nota 3 3 3 2 2" xfId="16046" xr:uid="{082B9A28-C508-4E40-B163-E386150B64BB}"/>
    <cellStyle name="Nota 3 3 3 3" xfId="16000" xr:uid="{6E27D091-4D39-43BE-9CFD-A29C6AEA2A8C}"/>
    <cellStyle name="Nota 3 3 4" xfId="13240" xr:uid="{05348A3B-242E-4A58-8EC7-14B4E7A890E2}"/>
    <cellStyle name="Nota 3 3 4 2" xfId="16053" xr:uid="{D352CEEB-B9BC-4DB1-B9B8-07C3BF40EE4A}"/>
    <cellStyle name="Nota 3 3 5" xfId="14604" xr:uid="{4A05A486-2E77-49E9-A635-6A851E92F8E6}"/>
    <cellStyle name="Nota 3 3 5 2" xfId="16110" xr:uid="{8DA7E2E0-F061-4384-82D7-4BCAE098F22F}"/>
    <cellStyle name="Nota 3 3 6" xfId="15969" xr:uid="{71F0C47E-1E6C-4CB9-B89E-7E95791633E9}"/>
    <cellStyle name="Nota 3 3 6 2" xfId="16145" xr:uid="{A242E913-69DC-4275-A5AA-FB4D66AA2835}"/>
    <cellStyle name="Nota 3 3 7" xfId="13252" xr:uid="{B4EAF867-8FA6-42B1-B122-412650B07EDF}"/>
    <cellStyle name="Nota 3 3 7 2" xfId="16065" xr:uid="{D1A3B852-48A6-4029-9D68-4DA5FBE1DD55}"/>
    <cellStyle name="Nota 3 4" xfId="2746" xr:uid="{7D050BEC-5567-423E-84DC-46D3F9FFFE12}"/>
    <cellStyle name="Nota 3 4 2" xfId="7932" xr:uid="{890AB625-734E-4C88-BE3A-7634896B88AF}"/>
    <cellStyle name="Nota 3 4 2 2" xfId="13282" xr:uid="{6A58EEC3-38C6-44C5-96F5-75776AAAA2D0}"/>
    <cellStyle name="Nota 3 4 2 2 2" xfId="16085" xr:uid="{805E53D4-3DF2-4570-83E7-B963DE49A152}"/>
    <cellStyle name="Nota 3 4 2 3" xfId="16008" xr:uid="{8E67147C-F9DA-49A9-87A2-7A67C2D891ED}"/>
    <cellStyle name="Nota 3 4 3" xfId="14656" xr:uid="{54CB6520-4B87-4C78-94D6-A0E011275E98}"/>
    <cellStyle name="Nota 3 4 3 2" xfId="16132" xr:uid="{C1ED67FD-7D1D-46AA-9F6B-9C253B18AC09}"/>
    <cellStyle name="Nota 3 4 4" xfId="15986" xr:uid="{053D2829-4B8F-48ED-9265-0A90751321A9}"/>
    <cellStyle name="Nota 3 4 4 2" xfId="16162" xr:uid="{F2E77EB9-8594-4F60-AAA0-27452D34EC09}"/>
    <cellStyle name="Nota 3 4 5" xfId="15970" xr:uid="{2D6A031F-640D-4B26-B705-CF60A216355B}"/>
    <cellStyle name="Nota 3 4 5 2" xfId="16146" xr:uid="{83779E1C-ECE6-47A6-98AE-F86905ACD6F8}"/>
    <cellStyle name="Nota 3 4 6" xfId="14657" xr:uid="{C2B55CAF-A144-40D8-9301-5D2F88F680F4}"/>
    <cellStyle name="Nota 3 4 6 2" xfId="16133" xr:uid="{71E9A3DA-3A6D-44A7-A60E-1424DFD726C9}"/>
    <cellStyle name="Nota 3 5" xfId="7911" xr:uid="{70B5C8C3-7C4E-4E15-AC5A-40043B75E6B3}"/>
    <cellStyle name="Nota 3 5 2" xfId="13231" xr:uid="{E8B5B27B-D56E-48CE-9330-FE77C98C5772}"/>
    <cellStyle name="Nota 3 5 2 2" xfId="16044" xr:uid="{2F357B18-E52F-480F-9D31-99A1F7500D18}"/>
    <cellStyle name="Nota 3 5 3" xfId="15998" xr:uid="{C543B346-AEBD-4653-ABA5-F61B924FF0B5}"/>
    <cellStyle name="Nota 3 6" xfId="13290" xr:uid="{25DB9B4B-07EC-4779-8BF1-9A0C1CA8231A}"/>
    <cellStyle name="Nota 3 6 2" xfId="16093" xr:uid="{0DBD184A-03F4-4B1A-A295-D956DBC8A0F4}"/>
    <cellStyle name="Nota 3 7" xfId="13225" xr:uid="{EB02EDE6-E3EE-422D-BA2C-41D46C3362E3}"/>
    <cellStyle name="Nota 3 7 2" xfId="16038" xr:uid="{4244E265-4F47-4BE8-BEE3-146A09AB7013}"/>
    <cellStyle name="Nota 3 8" xfId="13286" xr:uid="{DFEACFE3-90CE-4AB1-A596-180A59C3DAD0}"/>
    <cellStyle name="Nota 3 8 2" xfId="16089" xr:uid="{21BC6BE5-C771-45BC-9BA1-B4E9D48C7670}"/>
    <cellStyle name="Nota 3 9" xfId="13227" xr:uid="{6D77D660-3C30-407F-8700-D0EBF3DFDD11}"/>
    <cellStyle name="Nota 3 9 2" xfId="16040" xr:uid="{F978EEED-660E-4E65-B3DE-E4BFD971990A}"/>
    <cellStyle name="Nota 4" xfId="1149" xr:uid="{44173D2C-9E2F-41DC-A188-C53BB49101B8}"/>
    <cellStyle name="Nota 4 2" xfId="1150" xr:uid="{04F336F0-C32A-4035-8EF4-E17E05AE592F}"/>
    <cellStyle name="Nota 4 2 2" xfId="2749" xr:uid="{3E7055D7-D28A-451E-86A8-ACD15FA4673B}"/>
    <cellStyle name="Nota 4 2 2 2" xfId="7935" xr:uid="{643EF62F-0DED-4A0B-AE03-60E0DB15441D}"/>
    <cellStyle name="Nota 4 2 2 2 2" xfId="13285" xr:uid="{BFAACCE1-023F-4556-B70F-22FF503E83EB}"/>
    <cellStyle name="Nota 4 2 2 2 2 2" xfId="16088" xr:uid="{C5FF55DF-63B1-4A5C-8851-C8F48CFB31EF}"/>
    <cellStyle name="Nota 4 2 2 2 3" xfId="16011" xr:uid="{B16E4EA2-19F9-42E2-AF92-94DA5D45A570}"/>
    <cellStyle name="Nota 4 2 2 3" xfId="14639" xr:uid="{CAF75ACA-C177-47A4-A5D5-BC87F51194DF}"/>
    <cellStyle name="Nota 4 2 2 3 2" xfId="16125" xr:uid="{931F7EFB-D6FF-46DB-B94F-F9B70CB51DF0}"/>
    <cellStyle name="Nota 4 2 2 4" xfId="15975" xr:uid="{E002B41D-D51C-4591-B78E-03D6D152DA84}"/>
    <cellStyle name="Nota 4 2 2 4 2" xfId="16151" xr:uid="{DB13ABD9-BBAA-448F-9E63-BADD65CF7763}"/>
    <cellStyle name="Nota 4 2 2 5" xfId="14641" xr:uid="{9073B22F-E8A0-4BA9-93FA-1ED0ADE092D8}"/>
    <cellStyle name="Nota 4 2 2 5 2" xfId="16127" xr:uid="{8C351C00-4EDD-48B0-BCD3-00BF6E0847B5}"/>
    <cellStyle name="Nota 4 2 2 6" xfId="13205" xr:uid="{A0BEB121-B63C-4C6D-B62D-F38D225C6645}"/>
    <cellStyle name="Nota 4 2 2 6 2" xfId="16023" xr:uid="{C5F163C0-6465-4301-8453-45EC77BB206E}"/>
    <cellStyle name="Nota 4 2 3" xfId="7915" xr:uid="{AB79016A-2018-4460-8582-9B3C1E2BBB75}"/>
    <cellStyle name="Nota 4 2 3 2" xfId="13235" xr:uid="{FFC00028-5E45-4735-9FAD-BCFE1244C087}"/>
    <cellStyle name="Nota 4 2 3 2 2" xfId="16048" xr:uid="{0E090741-3DF8-4D5B-9EC9-A6806ECAE485}"/>
    <cellStyle name="Nota 4 2 3 3" xfId="16002" xr:uid="{AE271D4E-50E2-45D0-B1B0-C68E487C444C}"/>
    <cellStyle name="Nota 4 2 4" xfId="13288" xr:uid="{1566120A-CCC8-4446-9DF1-886595464292}"/>
    <cellStyle name="Nota 4 2 4 2" xfId="16091" xr:uid="{B364DEEE-A6DB-47E6-8B6F-A5E9DE065987}"/>
    <cellStyle name="Nota 4 2 5" xfId="13276" xr:uid="{CCFB33DF-D3F5-4D1D-8688-8E37617CF4D7}"/>
    <cellStyle name="Nota 4 2 5 2" xfId="16079" xr:uid="{9F15314D-1D50-46C3-BC04-CD6F18439B93}"/>
    <cellStyle name="Nota 4 2 6" xfId="13270" xr:uid="{87B15426-2C75-448E-92C9-C833A081BDC0}"/>
    <cellStyle name="Nota 4 2 6 2" xfId="16077" xr:uid="{3E6DD9F7-BAED-4E12-8BC2-86BB4CE3F236}"/>
    <cellStyle name="Nota 4 2 7" xfId="13207" xr:uid="{1BCC6334-5109-4615-9022-E137FB576391}"/>
    <cellStyle name="Nota 4 2 7 2" xfId="16025" xr:uid="{F7D08BE4-5F5C-4161-B59E-BA9AE87AE8F8}"/>
    <cellStyle name="Nota 4 3" xfId="2748" xr:uid="{67C46B25-1791-4BF9-83BA-4DAB9B38A12C}"/>
    <cellStyle name="Nota 4 3 2" xfId="7934" xr:uid="{61014FC5-35BA-4E95-8394-BB725134BB52}"/>
    <cellStyle name="Nota 4 3 2 2" xfId="13284" xr:uid="{79D79D26-2F95-4234-8254-591E40C715F5}"/>
    <cellStyle name="Nota 4 3 2 2 2" xfId="16087" xr:uid="{4CE8CEE8-EFAA-4E13-A590-34BDC439C541}"/>
    <cellStyle name="Nota 4 3 2 3" xfId="16010" xr:uid="{5B3F55FA-1569-4C0E-BF63-756AAF5E2CC5}"/>
    <cellStyle name="Nota 4 3 3" xfId="13271" xr:uid="{0C2DA161-B340-4B3D-AD82-ECC0544055B9}"/>
    <cellStyle name="Nota 4 3 3 2" xfId="16078" xr:uid="{F5C8C512-3FC8-4AFF-BE89-79A776B8FC79}"/>
    <cellStyle name="Nota 4 3 4" xfId="14634" xr:uid="{98C82178-A84A-45F7-9823-2F305D421D98}"/>
    <cellStyle name="Nota 4 3 4 2" xfId="16120" xr:uid="{9BAFB10B-EF1D-44A0-8B60-111C17CB0793}"/>
    <cellStyle name="Nota 4 3 5" xfId="15960" xr:uid="{AD5A3F0D-7501-48B4-8725-729C1477DD88}"/>
    <cellStyle name="Nota 4 3 5 2" xfId="16136" xr:uid="{9DF63BBB-0771-47A3-BED2-AB72A52C2942}"/>
    <cellStyle name="Nota 4 3 6" xfId="15961" xr:uid="{586BA51D-3910-4B49-9779-3006A2831742}"/>
    <cellStyle name="Nota 4 3 6 2" xfId="16137" xr:uid="{89B74EF3-252A-4426-941E-E673BAF35233}"/>
    <cellStyle name="Nota 4 4" xfId="7914" xr:uid="{C0E002AF-6ADC-4CD9-A3DD-6159D10D293B}"/>
    <cellStyle name="Nota 4 4 2" xfId="13234" xr:uid="{09D82B21-F6C9-4A65-A0DC-82D38B8F0EC1}"/>
    <cellStyle name="Nota 4 4 2 2" xfId="16047" xr:uid="{13130B5A-75DA-4D38-AE39-04CBE2D66250}"/>
    <cellStyle name="Nota 4 4 3" xfId="16001" xr:uid="{60A79110-410B-4FFA-9C16-3B3C2A44B40D}"/>
    <cellStyle name="Nota 4 5" xfId="13239" xr:uid="{88CAD7FC-C622-4035-8F45-1189D1DF4867}"/>
    <cellStyle name="Nota 4 5 2" xfId="16052" xr:uid="{AA96A454-32C9-4C49-BA51-D32FDBE505A1}"/>
    <cellStyle name="Nota 4 6" xfId="14654" xr:uid="{6084841F-7C15-4DCB-8004-1F0AAF90E47D}"/>
    <cellStyle name="Nota 4 6 2" xfId="16130" xr:uid="{412099BC-86B8-47BD-B6B9-97354376C1E0}"/>
    <cellStyle name="Nota 4 7" xfId="15983" xr:uid="{765862CF-453A-4DAE-8E05-3B9650F30EF6}"/>
    <cellStyle name="Nota 4 7 2" xfId="16159" xr:uid="{B2E2C0DA-3A30-4CC9-9C8B-DC1C9AD6B9F5}"/>
    <cellStyle name="Nota 4 8" xfId="15971" xr:uid="{F25F7ED7-270B-48CA-A80E-E4868395E05A}"/>
    <cellStyle name="Nota 4 8 2" xfId="16147" xr:uid="{18044E89-4294-4BB7-AEDC-0243EDBE9760}"/>
    <cellStyle name="Nota 5" xfId="1151" xr:uid="{E04A8241-5E3E-46CE-B748-F839D64C7390}"/>
    <cellStyle name="Nota 5 2" xfId="7916" xr:uid="{5563D86B-4FA6-4E98-ACBF-B69FD3C50A2D}"/>
    <cellStyle name="Nota 5 2 2" xfId="13236" xr:uid="{376289E2-E318-4614-9304-0BD699F62BE9}"/>
    <cellStyle name="Nota 5 2 2 2" xfId="16049" xr:uid="{67835FB9-6D15-41B8-ADE1-1AB7D0728448}"/>
    <cellStyle name="Nota 5 2 3" xfId="16003" xr:uid="{E7728E4E-33A0-4294-8273-8BAD8976EE02}"/>
    <cellStyle name="Nota 5 3" xfId="13289" xr:uid="{156C10D9-553D-4988-A432-957402489953}"/>
    <cellStyle name="Nota 5 3 2" xfId="16092" xr:uid="{BF9C57AB-1390-48B2-B958-DE65007FD9D8}"/>
    <cellStyle name="Nota 5 4" xfId="13226" xr:uid="{D99DF7C4-F508-4867-ABF3-8B17712B9685}"/>
    <cellStyle name="Nota 5 4 2" xfId="16039" xr:uid="{D988F18A-5343-4C2F-B1B4-96D71D42EF7B}"/>
    <cellStyle name="Nota 5 5" xfId="13237" xr:uid="{D37899D8-EB8E-4AF4-88A3-451E47C35BEC}"/>
    <cellStyle name="Nota 5 5 2" xfId="16050" xr:uid="{A7E0460F-0508-4569-B55E-960EC432F771}"/>
    <cellStyle name="Nota 5 6" xfId="13228" xr:uid="{7E42DD25-2720-425A-8638-CBCF990E1C9D}"/>
    <cellStyle name="Nota 5 6 2" xfId="16041" xr:uid="{0A97249A-1628-4716-A7FD-4466C80D7319}"/>
    <cellStyle name="Nota 6" xfId="7909" xr:uid="{F246AD87-2933-487A-9E2B-6379DF705745}"/>
    <cellStyle name="Nota 6 2" xfId="13229" xr:uid="{FB41F939-D214-4A66-9D9B-F6B07E629C7C}"/>
    <cellStyle name="Nota 6 2 2" xfId="16042" xr:uid="{5B8E00CE-856F-4F24-8AB4-C76C03BA5D69}"/>
    <cellStyle name="Nota 6 3" xfId="15996" xr:uid="{380DECE6-79B2-4D3C-9444-A87FF70B5E55}"/>
    <cellStyle name="Nota 7" xfId="13243" xr:uid="{74AFF763-7DEA-49ED-B33E-9DE8731C2C49}"/>
    <cellStyle name="Nota 7 2" xfId="16056" xr:uid="{D561BC08-4472-4B9E-BD38-6BAF4D661F9B}"/>
    <cellStyle name="Nota 8" xfId="14621" xr:uid="{20C0C4A3-2251-4983-B1D8-48DA15BE8152}"/>
    <cellStyle name="Nota 8 2" xfId="16117" xr:uid="{DD730F7A-EC99-4B05-AC12-0F98269D2169}"/>
    <cellStyle name="Nota 9" xfId="14601" xr:uid="{9CEA1270-40F7-4BFE-8202-FF717AFF27A0}"/>
    <cellStyle name="Nota 9 2" xfId="16108" xr:uid="{B8BB9571-921C-42EB-B535-B62622C3EC86}"/>
    <cellStyle name="Note 2" xfId="3456" xr:uid="{13730862-1E6C-41E6-8ED1-587D87865641}"/>
    <cellStyle name="Note 2 2" xfId="3528" xr:uid="{7B7D1BCB-62A0-4727-9437-45D4A72141DB}"/>
    <cellStyle name="Note 2 2 2" xfId="8050" xr:uid="{968C48D7-038F-4AB5-953F-9A7876754D1A}"/>
    <cellStyle name="Note 2 2 2 2" xfId="13408" xr:uid="{53647337-5BAB-40B9-A8DD-38FF1971529F}"/>
    <cellStyle name="Note 2 2 2 2 2" xfId="16102" xr:uid="{0D81C07B-DA3B-47AF-995E-0268D1BCE631}"/>
    <cellStyle name="Note 2 2 2 3" xfId="16017" xr:uid="{4CBE5C7C-C90E-45A0-9CC5-A5F3DC509C47}"/>
    <cellStyle name="Note 2 2 3" xfId="13267" xr:uid="{60D1ECFD-F726-4FC9-8B7D-87406643627B}"/>
    <cellStyle name="Note 2 2 3 2" xfId="16074" xr:uid="{E624A370-45E1-4A09-ADC1-440EA41FAD2C}"/>
    <cellStyle name="Note 2 2 4" xfId="15974" xr:uid="{7BC56BEB-FA3B-4ADC-93E9-37286385E123}"/>
    <cellStyle name="Note 2 2 4 2" xfId="16150" xr:uid="{9EF62567-951D-4333-ACB3-EBEEB3B9B1AB}"/>
    <cellStyle name="Note 2 2 5" xfId="13292" xr:uid="{BF038E19-1A67-430B-9A1A-F797E12CD391}"/>
    <cellStyle name="Note 2 2 5 2" xfId="16095" xr:uid="{B7807878-6D4C-42B7-BAEA-6616B180824B}"/>
    <cellStyle name="Note 2 2 6" xfId="15987" xr:uid="{FA27932E-048F-436E-9E3F-1718E915C982}"/>
    <cellStyle name="Note 2 2 6 2" xfId="16163" xr:uid="{D214A733-DFAA-45E5-A586-5A2A7C5A0A12}"/>
    <cellStyle name="Note 2 3" xfId="7996" xr:uid="{4FDBBE27-3ADB-4024-A985-48DE6C12E4BB}"/>
    <cellStyle name="Note 2 3 2" xfId="13354" xr:uid="{3DA9C8C7-E125-4F1A-9BD0-C4CAABC65005}"/>
    <cellStyle name="Note 2 3 2 2" xfId="16098" xr:uid="{3ADEC571-0E54-4E4D-9D6B-D60F0D82EA78}"/>
    <cellStyle name="Note 2 3 3" xfId="16013" xr:uid="{E7F034CA-1175-4577-BBE3-7BAA13162155}"/>
    <cellStyle name="Note 2 4" xfId="13215" xr:uid="{BA347C06-7401-40EE-9873-A0B5A5EFB08D}"/>
    <cellStyle name="Note 2 4 2" xfId="16032" xr:uid="{5DD40B66-A77E-4310-8909-231004466F47}"/>
    <cellStyle name="Note 2 5" xfId="13266" xr:uid="{6149D6BE-770B-40CC-B14E-B7658DED8D05}"/>
    <cellStyle name="Note 2 5 2" xfId="16073" xr:uid="{E5FA215A-B217-45E6-ACE7-7FA087646F90}"/>
    <cellStyle name="Note 2 6" xfId="13204" xr:uid="{BB6F8E8A-51ED-43BF-A855-7D79E3F6144D}"/>
    <cellStyle name="Note 2 6 2" xfId="16022" xr:uid="{DAB2805B-9D52-4D86-A002-AAC9AE4E1E5F}"/>
    <cellStyle name="Note 2 7" xfId="14666" xr:uid="{4C395181-FB5A-4249-B117-983F03859AB0}"/>
    <cellStyle name="Note 2 7 2" xfId="16135" xr:uid="{DC8D9AC6-7E79-40D5-AA71-25B18D287233}"/>
    <cellStyle name="Nuovo" xfId="1152" xr:uid="{3368307B-98FD-49DE-B96C-17C8237945B1}"/>
    <cellStyle name="Nuovo 10" xfId="1153" xr:uid="{C03F1412-EF2F-481D-8464-C2A368463D57}"/>
    <cellStyle name="Nuovo 10 2" xfId="1154" xr:uid="{172175B6-1BDB-45DE-85AC-2202E7B975C6}"/>
    <cellStyle name="Nuovo 10 2 2" xfId="2750" xr:uid="{5E85811F-2595-4507-8734-9F5E3F041CE9}"/>
    <cellStyle name="Nuovo 10 3" xfId="1155" xr:uid="{D3DFDA49-3F41-4D57-A8BA-3F3BAF7BB342}"/>
    <cellStyle name="Nuovo 10 3 2" xfId="1156" xr:uid="{589BED2A-E6CD-42E8-B054-CEC8EC13125B}"/>
    <cellStyle name="Nuovo 10 3 3" xfId="1157" xr:uid="{A41549DA-C842-4F73-B84F-F2F6AA7378E4}"/>
    <cellStyle name="Nuovo 10 3 3 2" xfId="2752" xr:uid="{78D403CF-8D45-4892-977D-B27BBBE6D085}"/>
    <cellStyle name="Nuovo 10 3 4" xfId="2751" xr:uid="{13728F26-C44B-4CB1-A1F5-067D3D64FF8C}"/>
    <cellStyle name="Nuovo 10 4" xfId="1158" xr:uid="{F292390E-13CA-4DEC-92F2-0456BD55D4BA}"/>
    <cellStyle name="Nuovo 10 4 2" xfId="1159" xr:uid="{B10E25BF-1B80-4106-8FF6-9FE4A3FB6FF3}"/>
    <cellStyle name="Nuovo 10 4 2 2" xfId="2754" xr:uid="{5D3AA268-921D-4BCA-A972-55401AC43A0B}"/>
    <cellStyle name="Nuovo 10 4 3" xfId="2753" xr:uid="{EF25FAB8-6587-46C7-B90E-5648F7E488B0}"/>
    <cellStyle name="Nuovo 10 5" xfId="1160" xr:uid="{C44407AB-D14B-4767-83AA-99342C038288}"/>
    <cellStyle name="Nuovo 11" xfId="1161" xr:uid="{25016FEA-FD62-4EAC-AC4D-3C6F1F2A8845}"/>
    <cellStyle name="Nuovo 11 2" xfId="1162" xr:uid="{57F3FB99-9DE6-4062-B992-BBA440CB7116}"/>
    <cellStyle name="Nuovo 11 2 2" xfId="2755" xr:uid="{043F28F4-D9A0-4ECA-8C8B-45A3F4EC9268}"/>
    <cellStyle name="Nuovo 11 3" xfId="1163" xr:uid="{2E8BF729-A63D-485C-887E-7BC349DE3885}"/>
    <cellStyle name="Nuovo 11 3 2" xfId="1164" xr:uid="{611AC6B4-1983-40C7-BFE8-6356932B8134}"/>
    <cellStyle name="Nuovo 11 3 3" xfId="1165" xr:uid="{B57F543D-597F-4C8C-8A01-D37024DBBD28}"/>
    <cellStyle name="Nuovo 11 3 3 2" xfId="2757" xr:uid="{AD0B8E2C-B6F6-404F-B4D9-2606A2849328}"/>
    <cellStyle name="Nuovo 11 3 4" xfId="2756" xr:uid="{A3190FE4-E73C-4E21-96DD-BE6AB226B879}"/>
    <cellStyle name="Nuovo 11 4" xfId="1166" xr:uid="{A7AA5A08-3A4C-4BF0-B4C9-0D84BCC79ADD}"/>
    <cellStyle name="Nuovo 11 4 2" xfId="1167" xr:uid="{C8039BC8-5A6C-4A80-8F6E-16A6DB5EB96B}"/>
    <cellStyle name="Nuovo 11 4 2 2" xfId="2759" xr:uid="{540E2359-8845-4972-8B88-A014F3F9E0DE}"/>
    <cellStyle name="Nuovo 11 4 3" xfId="2758" xr:uid="{E6E54323-6E32-409C-83A8-8550E5C323E9}"/>
    <cellStyle name="Nuovo 11 5" xfId="1168" xr:uid="{AB656A3E-5E8D-4267-AEE7-E8DF6CC3D0C3}"/>
    <cellStyle name="Nuovo 12" xfId="1169" xr:uid="{6A711407-56BC-474A-A056-741F8CEA0201}"/>
    <cellStyle name="Nuovo 12 2" xfId="1170" xr:uid="{77C6D47E-E85A-4505-BDBB-65BE978CED0E}"/>
    <cellStyle name="Nuovo 12 2 2" xfId="2760" xr:uid="{1BF4A856-5603-4271-A3A6-07492475A57F}"/>
    <cellStyle name="Nuovo 12 3" xfId="1171" xr:uid="{43F254FD-20B0-48D9-80BC-2BC420EE9768}"/>
    <cellStyle name="Nuovo 12 3 2" xfId="1172" xr:uid="{89BD194F-580C-4446-A30C-C0F1CAB5C41D}"/>
    <cellStyle name="Nuovo 12 3 3" xfId="1173" xr:uid="{CD9F75CC-C25F-47A7-87CD-AC965B72E275}"/>
    <cellStyle name="Nuovo 12 3 3 2" xfId="2762" xr:uid="{B89C72A8-4AAB-451C-80CC-0D357677388C}"/>
    <cellStyle name="Nuovo 12 3 4" xfId="2761" xr:uid="{56480089-C621-43C2-B102-B21BAC1B600B}"/>
    <cellStyle name="Nuovo 12 4" xfId="1174" xr:uid="{73D183A4-F3EC-4CFA-A9DE-89D963D5B4F3}"/>
    <cellStyle name="Nuovo 12 4 2" xfId="1175" xr:uid="{7DBF579C-6170-4942-A55C-1A380E0E3ECA}"/>
    <cellStyle name="Nuovo 12 4 2 2" xfId="2764" xr:uid="{C1BCFB12-638A-4A5B-9344-C61263859709}"/>
    <cellStyle name="Nuovo 12 4 3" xfId="2763" xr:uid="{1995BECD-FBA3-46A6-9A7C-453EBA59A34A}"/>
    <cellStyle name="Nuovo 12 5" xfId="1176" xr:uid="{785AF132-953A-45B9-887B-825868F612E9}"/>
    <cellStyle name="Nuovo 13" xfId="1177" xr:uid="{2D883CE3-A97A-4F46-82FA-8D18A00D43DE}"/>
    <cellStyle name="Nuovo 13 2" xfId="1178" xr:uid="{3028F2C2-32D7-4EA9-A3F0-F395E2136DEB}"/>
    <cellStyle name="Nuovo 13 2 2" xfId="2765" xr:uid="{6CAC447B-3F31-4BE5-A23B-ABCE023D60A8}"/>
    <cellStyle name="Nuovo 13 3" xfId="1179" xr:uid="{72F5C5A7-FE50-4AAD-8769-066654079B6C}"/>
    <cellStyle name="Nuovo 13 3 2" xfId="1180" xr:uid="{5C0813E0-6297-4954-8B96-BDF8FA4C5C8F}"/>
    <cellStyle name="Nuovo 13 3 3" xfId="1181" xr:uid="{DCAFAB5A-E58C-4AEE-8065-FFFAF356D2BF}"/>
    <cellStyle name="Nuovo 13 3 3 2" xfId="2767" xr:uid="{8B6A0E49-6840-4C3D-8804-05E02FF98C2B}"/>
    <cellStyle name="Nuovo 13 3 4" xfId="2766" xr:uid="{91261BAD-0918-48D5-9560-519BAD8B3FD5}"/>
    <cellStyle name="Nuovo 13 4" xfId="1182" xr:uid="{FEA26231-F0EC-47E1-AD60-C53DEA3626B7}"/>
    <cellStyle name="Nuovo 13 4 2" xfId="1183" xr:uid="{B336AD61-B136-4940-8092-574D6787F971}"/>
    <cellStyle name="Nuovo 13 4 2 2" xfId="2769" xr:uid="{6E43A910-C583-4913-929A-B2642127CC1F}"/>
    <cellStyle name="Nuovo 13 4 3" xfId="2768" xr:uid="{2E653722-255C-46B3-A899-964EFE773760}"/>
    <cellStyle name="Nuovo 13 5" xfId="1184" xr:uid="{84A6770C-87AF-4A16-8A41-F313E4FBE285}"/>
    <cellStyle name="Nuovo 14" xfId="1185" xr:uid="{38EC3AE6-106E-42F6-959B-D04E2B5FC6BD}"/>
    <cellStyle name="Nuovo 14 2" xfId="1186" xr:uid="{3DBA1DF3-87E4-4403-9DCF-A72EDCEB51E9}"/>
    <cellStyle name="Nuovo 14 2 2" xfId="2770" xr:uid="{77D76CCE-86CB-4C89-AD54-FBAF6FE8D2BD}"/>
    <cellStyle name="Nuovo 14 3" xfId="1187" xr:uid="{4C1C3973-8A77-4040-8AF6-6C33172E1E1C}"/>
    <cellStyle name="Nuovo 14 3 2" xfId="1188" xr:uid="{28FD64C8-BF5B-46DF-969D-A3E826161CA3}"/>
    <cellStyle name="Nuovo 14 3 3" xfId="1189" xr:uid="{DF7A3149-5018-4CC7-9C70-B472FF2DCF85}"/>
    <cellStyle name="Nuovo 14 3 3 2" xfId="2772" xr:uid="{D1B07616-0A4D-4423-854D-C98C83A96555}"/>
    <cellStyle name="Nuovo 14 3 4" xfId="2771" xr:uid="{BDAE40FC-EAF0-4605-8850-990637DAA557}"/>
    <cellStyle name="Nuovo 14 4" xfId="1190" xr:uid="{E51236ED-AD94-4B63-A142-FD85AF9612C7}"/>
    <cellStyle name="Nuovo 14 4 2" xfId="1191" xr:uid="{7E1550EB-F46D-487B-B78F-CDE841265E62}"/>
    <cellStyle name="Nuovo 14 4 2 2" xfId="2774" xr:uid="{0B729F3B-6613-4BDD-BC5A-8D23F4B20DF5}"/>
    <cellStyle name="Nuovo 14 4 3" xfId="2773" xr:uid="{C1F76606-C871-4D09-B78E-AE8BF1BF5F76}"/>
    <cellStyle name="Nuovo 14 5" xfId="1192" xr:uid="{01764440-266D-482E-A1A8-14C9C9CEBF33}"/>
    <cellStyle name="Nuovo 15" xfId="1193" xr:uid="{37BB66F8-9CBE-47FF-97BC-0378550C2826}"/>
    <cellStyle name="Nuovo 15 2" xfId="1194" xr:uid="{F2A8C4A2-46CF-4C43-A467-4F46919821DB}"/>
    <cellStyle name="Nuovo 15 2 2" xfId="2775" xr:uid="{8AFB040E-7EC1-49A1-8EA0-C0946E10FFD0}"/>
    <cellStyle name="Nuovo 15 3" xfId="1195" xr:uid="{38EC60F6-62C3-49F3-BB79-C952EADA7CB3}"/>
    <cellStyle name="Nuovo 15 3 2" xfId="1196" xr:uid="{57D0163E-50F4-454B-85AA-1540A09E0608}"/>
    <cellStyle name="Nuovo 15 3 3" xfId="1197" xr:uid="{6000CC1D-331B-4D85-BF6E-ED153D7E4D31}"/>
    <cellStyle name="Nuovo 15 3 3 2" xfId="2777" xr:uid="{5B807FB3-F0C2-4028-B118-790861B96FC3}"/>
    <cellStyle name="Nuovo 15 3 4" xfId="2776" xr:uid="{AB8EAA5B-6F1B-4A13-924A-932441BAB876}"/>
    <cellStyle name="Nuovo 15 4" xfId="1198" xr:uid="{D6308812-F8D9-45B0-AEF7-E05546157F3A}"/>
    <cellStyle name="Nuovo 15 4 2" xfId="1199" xr:uid="{511B0AC3-537A-44E9-BFE7-1F24455CD1EE}"/>
    <cellStyle name="Nuovo 15 4 2 2" xfId="2779" xr:uid="{99BFB1BB-FE5D-4537-A94F-3F72F9E83DD7}"/>
    <cellStyle name="Nuovo 15 4 3" xfId="2778" xr:uid="{E4D11D95-CE92-4D4B-9CF5-87E4566C1EE9}"/>
    <cellStyle name="Nuovo 15 5" xfId="1200" xr:uid="{B6A729ED-2564-47F3-92C4-62D320AFE7BD}"/>
    <cellStyle name="Nuovo 16" xfId="1201" xr:uid="{75F17CAE-3923-44CF-9BF7-3525CBB54819}"/>
    <cellStyle name="Nuovo 16 2" xfId="1202" xr:uid="{3CA3FCEE-B414-4880-A0BD-3EFBE454ABC9}"/>
    <cellStyle name="Nuovo 16 2 2" xfId="2780" xr:uid="{00BF141A-8ACA-4F72-A823-CCEC193E5AED}"/>
    <cellStyle name="Nuovo 16 3" xfId="1203" xr:uid="{CD2EF635-3125-4A17-81BF-40993CE097EA}"/>
    <cellStyle name="Nuovo 16 3 2" xfId="1204" xr:uid="{518616DF-D062-4ADF-AD29-78A85FBBB04B}"/>
    <cellStyle name="Nuovo 16 3 3" xfId="1205" xr:uid="{21463FD2-0798-4AA1-B50E-F4565104B0DF}"/>
    <cellStyle name="Nuovo 16 3 3 2" xfId="2782" xr:uid="{D1978B16-FDF8-47A7-BFD5-441C1051EC65}"/>
    <cellStyle name="Nuovo 16 3 4" xfId="2781" xr:uid="{01B30966-63AB-4972-9D7E-92CA1F997C54}"/>
    <cellStyle name="Nuovo 16 4" xfId="1206" xr:uid="{FD967239-D74E-481D-869C-6F1BDFCB5805}"/>
    <cellStyle name="Nuovo 16 4 2" xfId="1207" xr:uid="{674C40B2-65AD-42A7-BB09-29A84D1E0888}"/>
    <cellStyle name="Nuovo 16 4 2 2" xfId="2784" xr:uid="{4C2D9074-FD70-4257-A1AE-49CF999CD1F4}"/>
    <cellStyle name="Nuovo 16 4 3" xfId="2783" xr:uid="{493F89E0-27A7-4EF6-A662-04D36F8998AD}"/>
    <cellStyle name="Nuovo 16 5" xfId="1208" xr:uid="{D2C21B6F-2115-45D7-99BE-F9A7FD8417BF}"/>
    <cellStyle name="Nuovo 17" xfId="1209" xr:uid="{6731AA36-79AE-498E-BEDB-098871EFAF71}"/>
    <cellStyle name="Nuovo 17 2" xfId="1210" xr:uid="{7801B57F-D8C9-43B1-A2F6-BBEBB913AAF8}"/>
    <cellStyle name="Nuovo 17 2 2" xfId="2785" xr:uid="{ABD6B7D6-68F5-4D31-A31B-57B7DB3F8F29}"/>
    <cellStyle name="Nuovo 17 3" xfId="1211" xr:uid="{E46E9D7A-EB75-4F4E-85B1-63E920946BBB}"/>
    <cellStyle name="Nuovo 17 3 2" xfId="1212" xr:uid="{E3F6E564-6327-439B-B15B-141F19A1AA89}"/>
    <cellStyle name="Nuovo 17 3 3" xfId="1213" xr:uid="{BBF87E40-A643-4DB2-AD61-DB54BDFF431B}"/>
    <cellStyle name="Nuovo 17 3 3 2" xfId="2787" xr:uid="{4546AEDE-03B2-4BC2-9EBD-9022A1CC1382}"/>
    <cellStyle name="Nuovo 17 3 4" xfId="2786" xr:uid="{333F4733-B3D9-40F1-967D-A617BBB8D6A7}"/>
    <cellStyle name="Nuovo 17 4" xfId="1214" xr:uid="{7BF77B26-3B42-4EBB-B25F-5F803D339A25}"/>
    <cellStyle name="Nuovo 17 4 2" xfId="1215" xr:uid="{3EBBD338-CAF6-4386-99E2-33303ABE5755}"/>
    <cellStyle name="Nuovo 17 4 2 2" xfId="2789" xr:uid="{9CE87235-DA73-4321-8E53-7B063397E735}"/>
    <cellStyle name="Nuovo 17 4 3" xfId="2788" xr:uid="{ADEA7920-FBB6-4506-9242-98C511384328}"/>
    <cellStyle name="Nuovo 17 5" xfId="1216" xr:uid="{046039D4-30AB-4E9E-80B1-563ED5CF185E}"/>
    <cellStyle name="Nuovo 18" xfId="1217" xr:uid="{2A8E1401-E5DC-4493-BBE0-EDC32484F4D5}"/>
    <cellStyle name="Nuovo 18 2" xfId="1218" xr:uid="{B54D8F38-DA6F-4C84-9F08-925035E2A791}"/>
    <cellStyle name="Nuovo 18 2 2" xfId="2790" xr:uid="{1024496B-725E-4FC3-A6A9-1A91ACDDBB10}"/>
    <cellStyle name="Nuovo 18 3" xfId="1219" xr:uid="{778AF462-5DEE-41E1-9FB3-E58222EE15A7}"/>
    <cellStyle name="Nuovo 18 3 2" xfId="1220" xr:uid="{44BC515A-BE2C-48A2-8905-A574421B7E25}"/>
    <cellStyle name="Nuovo 18 3 3" xfId="1221" xr:uid="{1A564691-BF56-48CF-8120-6125A7D73C60}"/>
    <cellStyle name="Nuovo 18 3 3 2" xfId="2792" xr:uid="{4191A9C2-4B44-43C2-88A2-D8DC7D6B91A3}"/>
    <cellStyle name="Nuovo 18 3 4" xfId="2791" xr:uid="{AE0D0915-1F9D-49B8-A0A1-442124199625}"/>
    <cellStyle name="Nuovo 18 4" xfId="1222" xr:uid="{05A0845D-1505-423E-BF61-223DF1FCD060}"/>
    <cellStyle name="Nuovo 18 4 2" xfId="1223" xr:uid="{7DAB8BFC-01EB-4F56-B501-E73750E06896}"/>
    <cellStyle name="Nuovo 18 4 2 2" xfId="2794" xr:uid="{6F5D7A11-FE85-467A-B9F1-BB133881DD21}"/>
    <cellStyle name="Nuovo 18 4 3" xfId="2793" xr:uid="{12284131-0EAB-4EE1-9A08-89788CBEAA6A}"/>
    <cellStyle name="Nuovo 18 5" xfId="1224" xr:uid="{614FB3F9-8A83-4032-8C80-3921EBBB364D}"/>
    <cellStyle name="Nuovo 19" xfId="1225" xr:uid="{44B31FDB-78A2-46A4-9247-BDFB8BBC50A3}"/>
    <cellStyle name="Nuovo 19 2" xfId="1226" xr:uid="{8474F47A-1E02-4DE2-B367-2F988D5CC1A0}"/>
    <cellStyle name="Nuovo 19 2 2" xfId="2795" xr:uid="{446F81F7-D002-4F1E-80A8-2A170E3F069D}"/>
    <cellStyle name="Nuovo 19 3" xfId="1227" xr:uid="{0B03ADA2-D7F2-492B-A26D-10C54383F812}"/>
    <cellStyle name="Nuovo 19 3 2" xfId="1228" xr:uid="{F2ECC8D3-DFA6-4B7D-B8D3-FCBE94B21D24}"/>
    <cellStyle name="Nuovo 19 3 3" xfId="1229" xr:uid="{CEC62784-36E8-4A29-B1D1-1146A2B084A9}"/>
    <cellStyle name="Nuovo 19 3 3 2" xfId="2797" xr:uid="{77411924-8DCC-4911-874D-F027949B07DC}"/>
    <cellStyle name="Nuovo 19 3 4" xfId="2796" xr:uid="{54A1D3E7-AC29-49B2-932B-5DAD5B97D595}"/>
    <cellStyle name="Nuovo 19 4" xfId="1230" xr:uid="{12DA42A7-9809-42E0-A697-417C42AA2B4B}"/>
    <cellStyle name="Nuovo 19 4 2" xfId="1231" xr:uid="{7B58CB7B-1FD9-40D4-B491-A3451C19521C}"/>
    <cellStyle name="Nuovo 19 4 2 2" xfId="2799" xr:uid="{D3CA214C-222F-4FDF-8CC6-084D8CD74F61}"/>
    <cellStyle name="Nuovo 19 4 3" xfId="2798" xr:uid="{2C24D9F6-E4C7-47FC-AFCD-93814E3E238A}"/>
    <cellStyle name="Nuovo 19 5" xfId="1232" xr:uid="{2291A8F6-7733-436C-85E8-A1BDAC60ACC8}"/>
    <cellStyle name="Nuovo 2" xfId="1233" xr:uid="{DB86995D-0468-425D-922F-B1B0F6D82DEC}"/>
    <cellStyle name="Nuovo 2 2" xfId="1234" xr:uid="{9C01E871-6137-429E-BBB9-D2B761B050D2}"/>
    <cellStyle name="Nuovo 2 2 2" xfId="2800" xr:uid="{E7B21F9A-765D-46C9-A350-252C692DEFA9}"/>
    <cellStyle name="Nuovo 2 3" xfId="1235" xr:uid="{4EC7C849-6D65-4199-8168-E13647F1F627}"/>
    <cellStyle name="Nuovo 2 3 2" xfId="1236" xr:uid="{C3718CB4-67FA-4057-8C77-41928594C1A4}"/>
    <cellStyle name="Nuovo 2 3 3" xfId="1237" xr:uid="{9314F4DD-CAC7-4A0D-937C-01928B2366FF}"/>
    <cellStyle name="Nuovo 2 3 3 2" xfId="2802" xr:uid="{185F263A-2AC2-4318-8D18-9D8356FA85A9}"/>
    <cellStyle name="Nuovo 2 3 4" xfId="2801" xr:uid="{4B0F4BF3-2DE4-4E75-B5A3-30BC24BC1371}"/>
    <cellStyle name="Nuovo 2 4" xfId="1238" xr:uid="{F74CA46F-B330-4DB4-ABF3-CAB06013AB53}"/>
    <cellStyle name="Nuovo 2 4 2" xfId="1239" xr:uid="{A8371463-D80D-4BF1-BC9F-8DB6E93740DE}"/>
    <cellStyle name="Nuovo 2 4 2 2" xfId="2804" xr:uid="{CE8B4D59-3B36-44D0-ACE3-C1A45BA34EBA}"/>
    <cellStyle name="Nuovo 2 4 3" xfId="2803" xr:uid="{F173DAE5-B57F-4462-9B86-7BB3BD8FEB8A}"/>
    <cellStyle name="Nuovo 2 5" xfId="1240" xr:uid="{8DC41B70-644F-4EEF-9EC0-92A22AD6E2FD}"/>
    <cellStyle name="Nuovo 20" xfId="1241" xr:uid="{E3A40A51-FBE1-4182-81AE-3C087F01043F}"/>
    <cellStyle name="Nuovo 20 2" xfId="1242" xr:uid="{8954D444-0251-497F-9A03-08C502C06B1A}"/>
    <cellStyle name="Nuovo 20 2 2" xfId="2805" xr:uid="{B775F1A2-8A52-4E52-8D42-D8E909C9F557}"/>
    <cellStyle name="Nuovo 20 3" xfId="1243" xr:uid="{9A6E2904-7D4D-42D8-B799-131C03526708}"/>
    <cellStyle name="Nuovo 20 3 2" xfId="1244" xr:uid="{62C79D45-77A5-4AE3-BFFE-D72221CCFAD9}"/>
    <cellStyle name="Nuovo 20 3 3" xfId="1245" xr:uid="{38BB849D-D69E-4870-A797-F8F9F472BDB5}"/>
    <cellStyle name="Nuovo 20 3 3 2" xfId="2807" xr:uid="{CB556720-C1B8-444C-933A-88FD4819371F}"/>
    <cellStyle name="Nuovo 20 3 4" xfId="2806" xr:uid="{E2BEFDE8-9643-4411-872D-B2F812F32740}"/>
    <cellStyle name="Nuovo 20 4" xfId="1246" xr:uid="{7439AD1E-A8BA-403D-A458-81F8A1277FC1}"/>
    <cellStyle name="Nuovo 20 4 2" xfId="1247" xr:uid="{923F0F53-C440-40F7-8B5E-D09E27056304}"/>
    <cellStyle name="Nuovo 20 4 2 2" xfId="2809" xr:uid="{6DE5D0EB-C6D1-4B4C-A144-0D303188BD6E}"/>
    <cellStyle name="Nuovo 20 4 3" xfId="2808" xr:uid="{E74FB43A-69A7-4072-93DC-382F6AAF63A1}"/>
    <cellStyle name="Nuovo 20 5" xfId="1248" xr:uid="{064C2B78-FC2C-44E7-8A5A-52DD00EFD13B}"/>
    <cellStyle name="Nuovo 21" xfId="1249" xr:uid="{67CE4A22-76E0-42D9-8A65-B19E9F856955}"/>
    <cellStyle name="Nuovo 21 2" xfId="1250" xr:uid="{47E9C698-CB33-4B38-9AC1-C4EAD84F5FA6}"/>
    <cellStyle name="Nuovo 21 2 2" xfId="2810" xr:uid="{D5C4EBC4-5F7F-456D-ACC7-02433ED4F247}"/>
    <cellStyle name="Nuovo 21 3" xfId="1251" xr:uid="{AF0D5330-F5DC-498F-8E5F-B3B26242FBE5}"/>
    <cellStyle name="Nuovo 21 3 2" xfId="1252" xr:uid="{D9400801-46C1-4537-B015-E463844DD08C}"/>
    <cellStyle name="Nuovo 21 3 3" xfId="1253" xr:uid="{367F8857-1BDD-4E4B-A229-342F5C21D92E}"/>
    <cellStyle name="Nuovo 21 3 3 2" xfId="2812" xr:uid="{2C9FA98A-536B-48C7-877D-2B137A79077E}"/>
    <cellStyle name="Nuovo 21 3 4" xfId="2811" xr:uid="{4F64F459-CF2C-4432-84F9-155B29ABD0F2}"/>
    <cellStyle name="Nuovo 21 4" xfId="1254" xr:uid="{DCCED41A-EA01-459B-A9E9-66B039BC908B}"/>
    <cellStyle name="Nuovo 21 4 2" xfId="1255" xr:uid="{C1A50B4F-34B3-42C8-8C7B-68358F538D5A}"/>
    <cellStyle name="Nuovo 21 4 2 2" xfId="2814" xr:uid="{65405CEB-E058-496B-9978-7CD8FC78EB77}"/>
    <cellStyle name="Nuovo 21 4 3" xfId="2813" xr:uid="{30559EEC-14AB-409C-8DDC-1D6B62A252B3}"/>
    <cellStyle name="Nuovo 21 5" xfId="1256" xr:uid="{480EBC1F-DA6A-40DF-8485-836E83FF15A4}"/>
    <cellStyle name="Nuovo 22" xfId="1257" xr:uid="{D09F1BF8-22BB-4C84-A606-F372539E9937}"/>
    <cellStyle name="Nuovo 22 2" xfId="1258" xr:uid="{54828454-CF34-4C59-AB2C-FA683E8226E2}"/>
    <cellStyle name="Nuovo 22 2 2" xfId="2815" xr:uid="{46375D88-6002-42F4-87F9-721323723541}"/>
    <cellStyle name="Nuovo 22 3" xfId="1259" xr:uid="{E632C174-A29E-4E97-BD27-0322B018E17C}"/>
    <cellStyle name="Nuovo 22 3 2" xfId="1260" xr:uid="{40DFF515-8404-4A34-A5B0-37D9D7B48F19}"/>
    <cellStyle name="Nuovo 22 3 3" xfId="1261" xr:uid="{8D6FF9B3-0EC1-4005-BD2A-61E179CD3A27}"/>
    <cellStyle name="Nuovo 22 3 3 2" xfId="2817" xr:uid="{6AEEE2EE-3266-4A02-84C8-A5A4738FC22F}"/>
    <cellStyle name="Nuovo 22 3 4" xfId="2816" xr:uid="{5FD3F269-D428-4EC9-8710-25442B5DDD3B}"/>
    <cellStyle name="Nuovo 22 4" xfId="1262" xr:uid="{D0021A9B-DEC3-45E6-BEF9-BD47D005A05F}"/>
    <cellStyle name="Nuovo 22 4 2" xfId="1263" xr:uid="{8B5EF905-F0A2-49F0-A0B0-1B981A9B0329}"/>
    <cellStyle name="Nuovo 22 4 2 2" xfId="2819" xr:uid="{B51344A6-C1E1-46E3-821D-3F52BA72912B}"/>
    <cellStyle name="Nuovo 22 4 3" xfId="2818" xr:uid="{E8CAC086-E5B0-4F38-9312-D5FC8281BF68}"/>
    <cellStyle name="Nuovo 22 5" xfId="1264" xr:uid="{6D25E667-41CB-4DA1-AA6C-D8AF45EB3482}"/>
    <cellStyle name="Nuovo 23" xfId="1265" xr:uid="{984CEAD8-6174-4EC8-B595-D027D187F3D5}"/>
    <cellStyle name="Nuovo 23 2" xfId="1266" xr:uid="{C76FBDBA-D0E0-45BF-AFD6-BB90ECD10864}"/>
    <cellStyle name="Nuovo 23 2 2" xfId="2820" xr:uid="{13F82ED8-7E9A-490D-9802-0549DE8D6B49}"/>
    <cellStyle name="Nuovo 23 3" xfId="1267" xr:uid="{B936C769-BE74-40C0-9CA9-8F9DED5479DC}"/>
    <cellStyle name="Nuovo 23 3 2" xfId="1268" xr:uid="{119EC18E-3123-4826-A1EF-93B5F493AC8C}"/>
    <cellStyle name="Nuovo 23 3 3" xfId="1269" xr:uid="{53D33859-6A64-4D7C-89CB-30B5B8DA8890}"/>
    <cellStyle name="Nuovo 23 3 3 2" xfId="2822" xr:uid="{2E594738-82A9-4DD9-AAFB-AF6204B9EC91}"/>
    <cellStyle name="Nuovo 23 3 4" xfId="2821" xr:uid="{8238B77C-0D73-4CC9-BA62-3F286E204506}"/>
    <cellStyle name="Nuovo 23 4" xfId="1270" xr:uid="{FFB13A03-6DD9-4B1C-8238-35594797B823}"/>
    <cellStyle name="Nuovo 23 4 2" xfId="1271" xr:uid="{7E6C16C1-BB3E-439E-BAEF-A33B33604EC7}"/>
    <cellStyle name="Nuovo 23 4 2 2" xfId="2824" xr:uid="{63519B23-55AA-41F4-A004-4872F28CF31E}"/>
    <cellStyle name="Nuovo 23 4 3" xfId="2823" xr:uid="{254531E1-9EF2-41EE-B7F1-0B525922B928}"/>
    <cellStyle name="Nuovo 23 5" xfId="1272" xr:uid="{B52CDCC0-8E58-4520-9FEC-69F112A9D41E}"/>
    <cellStyle name="Nuovo 24" xfId="1273" xr:uid="{FB68D136-8AC0-443D-B079-3B5FFA7962D1}"/>
    <cellStyle name="Nuovo 24 2" xfId="1274" xr:uid="{50363489-1F31-4ECF-9049-F3F9257A17F0}"/>
    <cellStyle name="Nuovo 24 2 2" xfId="2825" xr:uid="{AFA4BAD3-3046-42EA-ABD9-1B62A4EDE974}"/>
    <cellStyle name="Nuovo 24 3" xfId="1275" xr:uid="{6C76E1FE-341E-4AD4-9C90-DFEA424AD793}"/>
    <cellStyle name="Nuovo 24 3 2" xfId="1276" xr:uid="{8DAF7AC8-8B48-4807-9833-C6A3DE59971D}"/>
    <cellStyle name="Nuovo 24 3 3" xfId="1277" xr:uid="{B2B1C285-3D80-4412-8207-F1C5E0E0E912}"/>
    <cellStyle name="Nuovo 24 3 3 2" xfId="2827" xr:uid="{CE42E82F-A2F4-42E0-A94B-9E8A78686307}"/>
    <cellStyle name="Nuovo 24 3 4" xfId="2826" xr:uid="{511E7A08-0CA8-43AD-917A-B154CC64F0A5}"/>
    <cellStyle name="Nuovo 24 4" xfId="1278" xr:uid="{AB02BE64-EBA4-4445-B9B1-E4410E10D177}"/>
    <cellStyle name="Nuovo 24 4 2" xfId="1279" xr:uid="{92FC3DB6-8CC6-4AA7-9333-A41D8ECC922A}"/>
    <cellStyle name="Nuovo 24 4 2 2" xfId="2829" xr:uid="{0BCCB7FB-0B9F-4B3F-A79A-BCB7CC677519}"/>
    <cellStyle name="Nuovo 24 4 3" xfId="2828" xr:uid="{7607E9F2-8B6E-4C61-AB54-EB1CE450829A}"/>
    <cellStyle name="Nuovo 24 5" xfId="1280" xr:uid="{E2784B9A-5C20-454D-AAAD-917C78D2B564}"/>
    <cellStyle name="Nuovo 25" xfId="1281" xr:uid="{9DC9FF25-C48A-40F2-B0CC-B93611F2A83A}"/>
    <cellStyle name="Nuovo 25 2" xfId="1282" xr:uid="{0B2134CF-D9E4-4452-8847-4353A378C574}"/>
    <cellStyle name="Nuovo 25 2 2" xfId="2830" xr:uid="{FEF5970A-107B-48C4-A862-277201CF96E2}"/>
    <cellStyle name="Nuovo 25 3" xfId="1283" xr:uid="{D11208E3-DC77-45A3-A0F3-C7DD9F535B37}"/>
    <cellStyle name="Nuovo 25 3 2" xfId="1284" xr:uid="{778A9C81-E4F8-4FB9-BA6E-10FEF81B5370}"/>
    <cellStyle name="Nuovo 25 3 3" xfId="1285" xr:uid="{C2FFB5EA-986B-4EF7-B020-FC6CA34AACC0}"/>
    <cellStyle name="Nuovo 25 3 3 2" xfId="2832" xr:uid="{2ADF4145-F730-4BE3-97C3-45BD22727887}"/>
    <cellStyle name="Nuovo 25 3 4" xfId="2831" xr:uid="{4539DE64-DCAA-4E1A-AD32-010AD48CF98B}"/>
    <cellStyle name="Nuovo 25 4" xfId="1286" xr:uid="{79EC9576-3F93-479E-9B56-B6C7372B17BD}"/>
    <cellStyle name="Nuovo 25 4 2" xfId="1287" xr:uid="{1DBC1B60-A704-4BCD-9A87-C3834F010360}"/>
    <cellStyle name="Nuovo 25 4 2 2" xfId="2834" xr:uid="{5D5B97AA-1A83-4FA0-9A2D-FCB4F90511E5}"/>
    <cellStyle name="Nuovo 25 4 3" xfId="2833" xr:uid="{FF790CB5-6AF8-476A-9FAF-698ABA79C7F9}"/>
    <cellStyle name="Nuovo 25 5" xfId="1288" xr:uid="{107C913B-54AB-4FA2-A987-4736D402AF59}"/>
    <cellStyle name="Nuovo 26" xfId="1289" xr:uid="{BDDA3710-BC6D-45DD-B5DF-05DD00D99C72}"/>
    <cellStyle name="Nuovo 26 2" xfId="1290" xr:uid="{C00BD8B5-7A5A-42CB-A3B6-F2728B798EB1}"/>
    <cellStyle name="Nuovo 26 2 2" xfId="2835" xr:uid="{29227952-6DEF-4D87-9D5C-60407E0285C0}"/>
    <cellStyle name="Nuovo 26 3" xfId="1291" xr:uid="{EB0AA4E5-3E6C-41DF-B08D-3A8B896645BB}"/>
    <cellStyle name="Nuovo 26 3 2" xfId="1292" xr:uid="{FD00FEEC-050E-48BD-9686-889BC2E6BCD5}"/>
    <cellStyle name="Nuovo 26 3 3" xfId="1293" xr:uid="{2E2291F5-0786-4629-9783-D2BD23AC69CD}"/>
    <cellStyle name="Nuovo 26 3 3 2" xfId="2837" xr:uid="{97380177-A822-4BA0-B21C-A987D647E5EB}"/>
    <cellStyle name="Nuovo 26 3 4" xfId="2836" xr:uid="{BBE9D79E-0CA2-4A55-8912-9689AC4AC6A9}"/>
    <cellStyle name="Nuovo 26 4" xfId="1294" xr:uid="{5EB76E71-2F11-4CDF-8563-FA909028B4CA}"/>
    <cellStyle name="Nuovo 26 4 2" xfId="1295" xr:uid="{62D07213-E9B4-4651-BC3F-1D91F716C1B5}"/>
    <cellStyle name="Nuovo 26 4 2 2" xfId="2839" xr:uid="{0AF20A18-88DE-461D-AA23-8CE7BFFB4558}"/>
    <cellStyle name="Nuovo 26 4 3" xfId="2838" xr:uid="{6FA9E023-A5C8-4ECE-8DC5-913C153B9348}"/>
    <cellStyle name="Nuovo 26 5" xfId="1296" xr:uid="{89054878-E273-4F79-98A0-8CE0FA0149F2}"/>
    <cellStyle name="Nuovo 27" xfId="1297" xr:uid="{76D77151-05D0-4639-8AAE-48B4804451EE}"/>
    <cellStyle name="Nuovo 27 2" xfId="1298" xr:uid="{011B0794-BE6F-4B2A-AAB8-A4E4C2C43663}"/>
    <cellStyle name="Nuovo 27 2 2" xfId="2840" xr:uid="{DAF9B841-EB4A-45DB-BF71-1DF3C0C7AF83}"/>
    <cellStyle name="Nuovo 27 3" xfId="1299" xr:uid="{CD5CCC56-F9D2-4989-B6AA-492BA189283E}"/>
    <cellStyle name="Nuovo 27 3 2" xfId="1300" xr:uid="{4225769C-4995-4225-B5A3-CA7D2B71DDD7}"/>
    <cellStyle name="Nuovo 27 3 3" xfId="1301" xr:uid="{367AEB9F-1B46-4256-9F12-291188C68813}"/>
    <cellStyle name="Nuovo 27 3 3 2" xfId="2842" xr:uid="{0D133C31-7D1E-4BA1-A950-F3E29C34A895}"/>
    <cellStyle name="Nuovo 27 3 4" xfId="2841" xr:uid="{14FAE7F4-7897-4466-BCB3-E5AE7DFC3D5D}"/>
    <cellStyle name="Nuovo 27 4" xfId="1302" xr:uid="{7080F3E5-790C-4158-9F91-CC75BCD98357}"/>
    <cellStyle name="Nuovo 27 4 2" xfId="1303" xr:uid="{4D6B767E-5F0F-48B2-9832-DF0F490A49A7}"/>
    <cellStyle name="Nuovo 27 4 2 2" xfId="2844" xr:uid="{81463964-E3CA-4F1C-9EC0-42DF1FF8FEAB}"/>
    <cellStyle name="Nuovo 27 4 3" xfId="2843" xr:uid="{E0EA2E3A-DEEA-4765-9688-BFB1F1B71FA6}"/>
    <cellStyle name="Nuovo 27 5" xfId="1304" xr:uid="{08F6A65F-40CA-40E0-85EC-483A8AF3055C}"/>
    <cellStyle name="Nuovo 28" xfId="1305" xr:uid="{AB8F7817-32E2-4FBA-88EF-8DBFE13CDC10}"/>
    <cellStyle name="Nuovo 28 2" xfId="1306" xr:uid="{3A178822-FBF4-467E-8436-1E7D0DD538B6}"/>
    <cellStyle name="Nuovo 28 2 2" xfId="2845" xr:uid="{6E0449A9-62BA-4B24-800A-2B8C846D3471}"/>
    <cellStyle name="Nuovo 28 3" xfId="1307" xr:uid="{6925F876-F898-4F00-B8A2-2287AA266D64}"/>
    <cellStyle name="Nuovo 28 3 2" xfId="1308" xr:uid="{02D272A6-7734-4C12-B8C3-1817094E3308}"/>
    <cellStyle name="Nuovo 28 3 3" xfId="1309" xr:uid="{696621F9-77FD-4CAC-A063-E845012030CB}"/>
    <cellStyle name="Nuovo 28 3 3 2" xfId="2847" xr:uid="{61578B97-B400-4924-997C-BEBFA101ADFE}"/>
    <cellStyle name="Nuovo 28 3 4" xfId="2846" xr:uid="{F6F82AA5-1F54-44AA-A3B4-9AA24EF5CA90}"/>
    <cellStyle name="Nuovo 28 4" xfId="1310" xr:uid="{5EC26A6F-A685-494F-81FC-AF523D259DEF}"/>
    <cellStyle name="Nuovo 28 4 2" xfId="1311" xr:uid="{397A465C-3D06-4404-9A48-05EE3BF3F3B9}"/>
    <cellStyle name="Nuovo 28 4 2 2" xfId="2849" xr:uid="{FE61BE42-0FB8-494A-B1B0-A846650F3C6C}"/>
    <cellStyle name="Nuovo 28 4 3" xfId="2848" xr:uid="{2710BDAD-EBDA-4E05-BAEE-B667EF5240FC}"/>
    <cellStyle name="Nuovo 28 5" xfId="1312" xr:uid="{C2FCBCAF-1C93-4922-BC0C-331199BAF009}"/>
    <cellStyle name="Nuovo 29" xfId="1313" xr:uid="{FBEFDCE6-A697-439B-B71F-C49525913E93}"/>
    <cellStyle name="Nuovo 29 2" xfId="1314" xr:uid="{13E83B99-A902-459A-B1D0-BFD8810702AE}"/>
    <cellStyle name="Nuovo 29 2 2" xfId="2850" xr:uid="{E3A7DB4C-6437-4D95-9D8C-689ACF74C5DD}"/>
    <cellStyle name="Nuovo 29 3" xfId="1315" xr:uid="{A810491E-ED29-4544-818E-B524EF0E2081}"/>
    <cellStyle name="Nuovo 29 3 2" xfId="1316" xr:uid="{A15C4B8A-9FA6-4BCF-9C1B-6A57FED2E9ED}"/>
    <cellStyle name="Nuovo 29 3 3" xfId="1317" xr:uid="{AE5CCF97-7D7D-4970-9FBE-F1D875EC2FD8}"/>
    <cellStyle name="Nuovo 29 3 3 2" xfId="2852" xr:uid="{BF345D36-4B18-4C57-9BD1-11E57E6AB801}"/>
    <cellStyle name="Nuovo 29 3 4" xfId="2851" xr:uid="{81CB7FEB-3BE5-467B-A730-50EA6172B616}"/>
    <cellStyle name="Nuovo 29 4" xfId="1318" xr:uid="{3100856F-CCEC-49E5-A0FE-C08859E09BAD}"/>
    <cellStyle name="Nuovo 29 4 2" xfId="1319" xr:uid="{F63965E7-1C78-4506-8ACE-118A6BC09E6A}"/>
    <cellStyle name="Nuovo 29 4 2 2" xfId="2854" xr:uid="{F31E6984-CF9E-4C0B-82F2-D9D543B68FD1}"/>
    <cellStyle name="Nuovo 29 4 3" xfId="2853" xr:uid="{941FEA60-A7CA-40C4-AAA8-159D4E85FCF4}"/>
    <cellStyle name="Nuovo 29 5" xfId="1320" xr:uid="{0B7F76A6-8312-4830-912E-D27E638E7C93}"/>
    <cellStyle name="Nuovo 3" xfId="1321" xr:uid="{1D1FF201-7C90-4DD7-8DA0-F3D1FD9D17CF}"/>
    <cellStyle name="Nuovo 3 2" xfId="1322" xr:uid="{F7997D9C-9713-4F3D-B20A-2C1FBECB4E11}"/>
    <cellStyle name="Nuovo 3 2 2" xfId="2855" xr:uid="{FFE01872-0AAE-4186-B7D2-53413219C264}"/>
    <cellStyle name="Nuovo 3 3" xfId="1323" xr:uid="{77FCC8CC-23F7-44F5-96A0-7F823E1BFA3A}"/>
    <cellStyle name="Nuovo 3 3 2" xfId="1324" xr:uid="{921C2F90-3E5E-4409-A8DB-17D8E7ABE6AD}"/>
    <cellStyle name="Nuovo 3 3 3" xfId="1325" xr:uid="{B5568483-B72B-4012-AD6F-815DA3310AE0}"/>
    <cellStyle name="Nuovo 3 3 3 2" xfId="2857" xr:uid="{43F74C07-CCD9-4F4F-AB40-F0A9DD6630E9}"/>
    <cellStyle name="Nuovo 3 3 4" xfId="2856" xr:uid="{5D7D945E-C6AF-49B2-A6EE-10C04DEA98D2}"/>
    <cellStyle name="Nuovo 3 4" xfId="1326" xr:uid="{9060F573-C5F3-488E-B512-563E5D472D02}"/>
    <cellStyle name="Nuovo 3 4 2" xfId="1327" xr:uid="{15BE8D4A-5BA1-4BDD-9FCA-24B245E1D5C2}"/>
    <cellStyle name="Nuovo 3 4 2 2" xfId="2859" xr:uid="{8C3EE752-4E14-4BF1-8042-60C99A90F252}"/>
    <cellStyle name="Nuovo 3 4 3" xfId="2858" xr:uid="{64207B8E-74FB-4063-9153-9B773C4F33FB}"/>
    <cellStyle name="Nuovo 3 5" xfId="1328" xr:uid="{260D2CC1-3ED7-442E-9B12-C6D8C1339AA5}"/>
    <cellStyle name="Nuovo 30" xfId="1329" xr:uid="{28AE40A8-1FAC-4C40-8843-5533E4318B31}"/>
    <cellStyle name="Nuovo 30 2" xfId="1330" xr:uid="{2C42F72F-4297-4266-BD7F-8F4A2839EB66}"/>
    <cellStyle name="Nuovo 30 2 2" xfId="2860" xr:uid="{A7A21D7F-CD9A-4A9E-A88E-696F1349B9EF}"/>
    <cellStyle name="Nuovo 30 3" xfId="1331" xr:uid="{00B4B6F4-A73D-4772-B3A7-315C12583CD5}"/>
    <cellStyle name="Nuovo 30 3 2" xfId="1332" xr:uid="{745FC38F-9987-4467-85E8-FDDE1670B9A2}"/>
    <cellStyle name="Nuovo 30 3 3" xfId="1333" xr:uid="{7DDB7CC4-6589-47A0-AB20-24B935E24CF7}"/>
    <cellStyle name="Nuovo 30 3 3 2" xfId="2862" xr:uid="{6E70994C-2F66-4B72-BAFE-68DDCFF6BBE1}"/>
    <cellStyle name="Nuovo 30 3 4" xfId="2861" xr:uid="{A2FC2D04-9E26-4D81-8CBB-73775158C29C}"/>
    <cellStyle name="Nuovo 30 4" xfId="1334" xr:uid="{5CEB37B6-824E-4D66-9C2F-25F4C92FB7BC}"/>
    <cellStyle name="Nuovo 30 4 2" xfId="1335" xr:uid="{FA928A23-5A3E-4406-8A5F-6CC4B864D870}"/>
    <cellStyle name="Nuovo 30 4 2 2" xfId="2864" xr:uid="{5D076957-330B-4AAC-8CE3-1FCE3E3E0C59}"/>
    <cellStyle name="Nuovo 30 4 3" xfId="2863" xr:uid="{401F5A97-6BFE-4470-8CB6-C8642A6B6949}"/>
    <cellStyle name="Nuovo 30 5" xfId="1336" xr:uid="{9D633292-B352-43B8-AF1D-020DF621D66D}"/>
    <cellStyle name="Nuovo 31" xfId="1337" xr:uid="{A41E23EC-A829-468D-B63F-28354D3AE90E}"/>
    <cellStyle name="Nuovo 31 2" xfId="1338" xr:uid="{C3F3C19F-2D0B-4F56-BF04-50F46E8FD964}"/>
    <cellStyle name="Nuovo 31 2 2" xfId="2865" xr:uid="{DA39B9A0-AB3B-49A1-96E8-502F20C8F93B}"/>
    <cellStyle name="Nuovo 31 3" xfId="1339" xr:uid="{19493841-62CD-403E-B897-E0E2F8781A79}"/>
    <cellStyle name="Nuovo 31 3 2" xfId="1340" xr:uid="{57776228-B386-45AE-8BA4-E059F3245B9B}"/>
    <cellStyle name="Nuovo 31 3 3" xfId="1341" xr:uid="{2A37450B-7366-4B7C-BBE3-E2BCB6872D65}"/>
    <cellStyle name="Nuovo 31 3 3 2" xfId="2867" xr:uid="{5F10DB2A-5D73-4E38-89D6-6BBE0FDB79CD}"/>
    <cellStyle name="Nuovo 31 3 4" xfId="2866" xr:uid="{759AC78B-750B-486E-92EA-DB99AC1517FE}"/>
    <cellStyle name="Nuovo 31 4" xfId="1342" xr:uid="{DD3DCCC3-0CC9-48E2-A1DA-25A19A45C9B5}"/>
    <cellStyle name="Nuovo 31 4 2" xfId="1343" xr:uid="{EE4EAA8B-1411-402E-A4DB-C456CE2C815E}"/>
    <cellStyle name="Nuovo 31 4 2 2" xfId="2869" xr:uid="{E4E3D2D5-2C09-4E29-8E62-A68EB1A230A9}"/>
    <cellStyle name="Nuovo 31 4 3" xfId="2868" xr:uid="{5BC02C44-C5C1-4665-B7C1-874B25C5E23D}"/>
    <cellStyle name="Nuovo 31 5" xfId="1344" xr:uid="{9FE7023C-A3FF-4360-B735-7E58336DB19B}"/>
    <cellStyle name="Nuovo 32" xfId="1345" xr:uid="{25F9592B-8B28-42AF-83B3-BA94585E92A7}"/>
    <cellStyle name="Nuovo 32 2" xfId="1346" xr:uid="{ABC0C65F-655D-40EE-B649-867E2CE3E8CE}"/>
    <cellStyle name="Nuovo 32 2 2" xfId="2870" xr:uid="{72C9F7BC-8D68-4826-84C5-CF3D915461E6}"/>
    <cellStyle name="Nuovo 32 3" xfId="1347" xr:uid="{87120A82-D03D-445D-B264-C5D8D17EA4BE}"/>
    <cellStyle name="Nuovo 32 3 2" xfId="1348" xr:uid="{B5AF6B2E-3549-433D-9475-0C9DE8F3278F}"/>
    <cellStyle name="Nuovo 32 3 3" xfId="1349" xr:uid="{90D19BB7-9A23-4CF8-A026-7271EC94517E}"/>
    <cellStyle name="Nuovo 32 3 3 2" xfId="2872" xr:uid="{484FA7CA-04A2-4222-8A96-FC6584FE5DEE}"/>
    <cellStyle name="Nuovo 32 3 4" xfId="2871" xr:uid="{FB4942CF-E926-4B33-A810-201C42D3101F}"/>
    <cellStyle name="Nuovo 32 4" xfId="1350" xr:uid="{7AE9CD8F-B62D-4F35-BC43-7ED4D1FCF263}"/>
    <cellStyle name="Nuovo 32 4 2" xfId="1351" xr:uid="{DCD36A7D-3765-4B8D-B8AB-0FD46EABFDA7}"/>
    <cellStyle name="Nuovo 32 4 2 2" xfId="2874" xr:uid="{C33BED92-BA97-48F2-B8AF-F81CB703476C}"/>
    <cellStyle name="Nuovo 32 4 3" xfId="2873" xr:uid="{3FBE2EEC-D1C0-4B0E-8CCB-64297DF53AD3}"/>
    <cellStyle name="Nuovo 32 5" xfId="1352" xr:uid="{62148766-0586-40A5-9516-671A079522CD}"/>
    <cellStyle name="Nuovo 33" xfId="1353" xr:uid="{32B0C709-0EC4-46D0-9224-2998B7AAD1E9}"/>
    <cellStyle name="Nuovo 33 2" xfId="1354" xr:uid="{C6BC7608-858D-4CC5-A2D2-3746BA5A1566}"/>
    <cellStyle name="Nuovo 33 2 2" xfId="2875" xr:uid="{BB5723CF-266F-4C74-B0CE-5C1789670302}"/>
    <cellStyle name="Nuovo 33 3" xfId="1355" xr:uid="{FA503BEF-7428-4EF0-AE04-72DC34554EA1}"/>
    <cellStyle name="Nuovo 33 3 2" xfId="1356" xr:uid="{6B34C002-E323-4C9F-912F-7F02E1CB9D61}"/>
    <cellStyle name="Nuovo 33 3 3" xfId="1357" xr:uid="{3FEF54C9-A070-48B7-8A64-B8B0AFC6024C}"/>
    <cellStyle name="Nuovo 33 3 3 2" xfId="2877" xr:uid="{8D0212E3-43E3-4BC9-8362-BAE230C8E067}"/>
    <cellStyle name="Nuovo 33 3 4" xfId="2876" xr:uid="{3B321539-E38C-4939-9CA7-1EBE1299EBB2}"/>
    <cellStyle name="Nuovo 33 4" xfId="1358" xr:uid="{76C7F002-5ED5-490A-99FC-4A6EF8EC70A4}"/>
    <cellStyle name="Nuovo 33 4 2" xfId="1359" xr:uid="{88A1E484-9EF7-4E96-BB5F-2AFCDC9E3FB5}"/>
    <cellStyle name="Nuovo 33 4 2 2" xfId="2879" xr:uid="{F9D11E41-80A3-4B63-B93D-437AF65F6E05}"/>
    <cellStyle name="Nuovo 33 4 3" xfId="2878" xr:uid="{A224D797-99A3-478A-9E46-965743E8A26C}"/>
    <cellStyle name="Nuovo 33 5" xfId="1360" xr:uid="{C5842847-FD88-4AA8-904D-9741C1C7B34E}"/>
    <cellStyle name="Nuovo 34" xfId="1361" xr:uid="{CC977890-20F4-4EE4-B9B1-F885B1085C03}"/>
    <cellStyle name="Nuovo 34 2" xfId="1362" xr:uid="{CA1970E9-690D-4CA8-B881-D48CAEB87E23}"/>
    <cellStyle name="Nuovo 34 2 2" xfId="2880" xr:uid="{57836911-DA4E-420A-8202-5E5C98874233}"/>
    <cellStyle name="Nuovo 34 3" xfId="1363" xr:uid="{C09C02F8-FFB3-4DA2-8F9B-313C0FD99654}"/>
    <cellStyle name="Nuovo 34 3 2" xfId="1364" xr:uid="{CF208411-11B6-4142-B816-79604A0631A7}"/>
    <cellStyle name="Nuovo 34 3 3" xfId="1365" xr:uid="{6AC31076-E152-47DE-99B6-C0C9E9D24CB2}"/>
    <cellStyle name="Nuovo 34 3 3 2" xfId="2882" xr:uid="{AAE81FB6-B057-4403-A250-6C410C28A94A}"/>
    <cellStyle name="Nuovo 34 3 4" xfId="2881" xr:uid="{A8325927-A56E-41A2-A906-ADE48FDE5972}"/>
    <cellStyle name="Nuovo 34 4" xfId="1366" xr:uid="{109D0793-D775-4C33-A8FB-525578ADEC87}"/>
    <cellStyle name="Nuovo 34 4 2" xfId="1367" xr:uid="{367D698D-9F9E-450A-BEB3-83E13FCEC27E}"/>
    <cellStyle name="Nuovo 34 4 2 2" xfId="2884" xr:uid="{17ECD5BE-F0DE-4447-9D98-4D10E4D8EDDA}"/>
    <cellStyle name="Nuovo 34 4 3" xfId="2883" xr:uid="{0BA0B99F-FDC8-4A1E-8274-5BB17425E32A}"/>
    <cellStyle name="Nuovo 34 5" xfId="1368" xr:uid="{42F3C4B3-C1F0-40DE-BA3B-983499E26DF7}"/>
    <cellStyle name="Nuovo 35" xfId="1369" xr:uid="{A061223D-5D0A-457D-A0C5-D0CA8645098A}"/>
    <cellStyle name="Nuovo 35 2" xfId="1370" xr:uid="{B6E426B4-2D36-48C1-806D-0AD786317746}"/>
    <cellStyle name="Nuovo 35 2 2" xfId="2885" xr:uid="{6967B81E-414F-490F-9117-3710D59165FA}"/>
    <cellStyle name="Nuovo 35 3" xfId="1371" xr:uid="{40638E74-84C8-468C-9D37-71AC904C3019}"/>
    <cellStyle name="Nuovo 35 3 2" xfId="1372" xr:uid="{ED156B03-67BD-4791-B08B-970A5FA6731A}"/>
    <cellStyle name="Nuovo 35 3 3" xfId="1373" xr:uid="{A46D2B6E-F0EA-4CB3-AF58-E5EE9E99BEAE}"/>
    <cellStyle name="Nuovo 35 3 3 2" xfId="2887" xr:uid="{93CA595A-7EF3-476D-A99D-FA6BD01B6D01}"/>
    <cellStyle name="Nuovo 35 3 4" xfId="2886" xr:uid="{4561CE0D-251E-4F6F-A2D1-66CEDAEA2582}"/>
    <cellStyle name="Nuovo 35 4" xfId="1374" xr:uid="{4B96FB4E-4C07-4780-A66B-D43D08BE468C}"/>
    <cellStyle name="Nuovo 35 4 2" xfId="1375" xr:uid="{3F59F0C8-7A8E-412E-99E7-BD09A50BC4E2}"/>
    <cellStyle name="Nuovo 35 4 2 2" xfId="2889" xr:uid="{6416CBC9-2532-4B42-9318-4D4448387051}"/>
    <cellStyle name="Nuovo 35 4 3" xfId="2888" xr:uid="{B2CEA421-5714-495A-8D05-CBACC42D4961}"/>
    <cellStyle name="Nuovo 35 5" xfId="1376" xr:uid="{60869806-1DA8-4FFB-88EB-EF6818D5719F}"/>
    <cellStyle name="Nuovo 36" xfId="1377" xr:uid="{7703C198-9363-4F29-A084-8CF1A9F64E47}"/>
    <cellStyle name="Nuovo 36 2" xfId="1378" xr:uid="{0BCEA530-E8B9-4279-B702-034A4FBF726D}"/>
    <cellStyle name="Nuovo 36 2 2" xfId="2890" xr:uid="{332096F6-2747-49F9-B3B7-B3E524FA550E}"/>
    <cellStyle name="Nuovo 36 3" xfId="1379" xr:uid="{2745B016-01EA-4017-8A27-8EB21913A9B0}"/>
    <cellStyle name="Nuovo 36 3 2" xfId="1380" xr:uid="{BBE1EEF3-8159-4A10-8345-8BA5D13F8B6A}"/>
    <cellStyle name="Nuovo 36 3 3" xfId="1381" xr:uid="{A2B2CF9C-7888-4036-99B5-961BA67F2BC4}"/>
    <cellStyle name="Nuovo 36 3 3 2" xfId="2892" xr:uid="{CAB6E943-A5C8-4C47-89BE-A3CB95B1DDB3}"/>
    <cellStyle name="Nuovo 36 3 4" xfId="2891" xr:uid="{DF857E60-1729-4222-A627-4FE50B9E8E0C}"/>
    <cellStyle name="Nuovo 36 4" xfId="1382" xr:uid="{AEF3CFC3-226D-42F5-9F68-7997E8C9BEC1}"/>
    <cellStyle name="Nuovo 36 4 2" xfId="1383" xr:uid="{FC20D3D1-08BC-4ADF-BA2D-42FDD9E51D84}"/>
    <cellStyle name="Nuovo 36 4 2 2" xfId="2894" xr:uid="{481CAB93-66B5-420A-8EC4-8FA223BFD481}"/>
    <cellStyle name="Nuovo 36 4 3" xfId="2893" xr:uid="{F3DC89C6-6274-4A09-A567-63FE83300957}"/>
    <cellStyle name="Nuovo 36 5" xfId="1384" xr:uid="{7FB7667B-AE0B-4073-8B01-130B06AACD89}"/>
    <cellStyle name="Nuovo 37" xfId="1385" xr:uid="{FDD89E44-7042-4248-BDC4-69F33A454B3B}"/>
    <cellStyle name="Nuovo 37 2" xfId="1386" xr:uid="{3491F8C8-0B97-4FAF-BBC1-DE4C82563552}"/>
    <cellStyle name="Nuovo 37 2 2" xfId="2895" xr:uid="{F942339F-A3BD-4CF7-9D0A-9EBFDD66AC19}"/>
    <cellStyle name="Nuovo 37 3" xfId="1387" xr:uid="{E420D301-397E-45AC-AFCC-2B2A33CCBC21}"/>
    <cellStyle name="Nuovo 37 3 2" xfId="1388" xr:uid="{F498AA36-465D-4717-A085-7A36CF07724C}"/>
    <cellStyle name="Nuovo 37 3 3" xfId="1389" xr:uid="{A9A17233-F779-4980-9C71-B66C4926A2AE}"/>
    <cellStyle name="Nuovo 37 3 3 2" xfId="2897" xr:uid="{9682CC68-2548-4455-A3F6-02403EF377C5}"/>
    <cellStyle name="Nuovo 37 3 4" xfId="2896" xr:uid="{CF3AB312-9F7E-4BEF-BDB0-84E25698E668}"/>
    <cellStyle name="Nuovo 37 4" xfId="1390" xr:uid="{9C66A75D-B3E6-4338-AA27-7E0E7D3600C9}"/>
    <cellStyle name="Nuovo 37 4 2" xfId="1391" xr:uid="{94EDF6FA-B04D-4D6E-B368-91B22CAD6746}"/>
    <cellStyle name="Nuovo 37 4 2 2" xfId="2899" xr:uid="{70992C9C-5D8E-4757-80E3-33798324D550}"/>
    <cellStyle name="Nuovo 37 4 3" xfId="2898" xr:uid="{80CF4A77-65AC-4C3C-8539-F9BCA8DF4A85}"/>
    <cellStyle name="Nuovo 37 5" xfId="1392" xr:uid="{65F89588-9A66-40AB-AA67-6F2AB8EDE627}"/>
    <cellStyle name="Nuovo 38" xfId="1393" xr:uid="{E5EFC07E-A6CA-4EA9-88DC-AFF84B7C3795}"/>
    <cellStyle name="Nuovo 38 2" xfId="1394" xr:uid="{A43E65D1-D9F8-40E4-BED1-82F46F73B801}"/>
    <cellStyle name="Nuovo 38 2 2" xfId="2900" xr:uid="{A0A1AE9C-5F2B-4436-B773-E944416CE713}"/>
    <cellStyle name="Nuovo 38 3" xfId="1395" xr:uid="{7A0C279F-DD84-4849-8A2A-9F48017542F3}"/>
    <cellStyle name="Nuovo 38 3 2" xfId="1396" xr:uid="{4BE84FD6-F77D-4681-9030-A295333E6896}"/>
    <cellStyle name="Nuovo 38 3 3" xfId="1397" xr:uid="{CE105EEB-353C-4E31-A631-ACAE4F426ED4}"/>
    <cellStyle name="Nuovo 38 3 3 2" xfId="2902" xr:uid="{05FC7074-EB18-40E2-A9AF-D17A10979B06}"/>
    <cellStyle name="Nuovo 38 3 4" xfId="2901" xr:uid="{0472AB1B-7925-4F38-B6EE-4C118BC3B2AF}"/>
    <cellStyle name="Nuovo 38 4" xfId="1398" xr:uid="{665F50B7-38FB-4C57-9A02-FFF1FECE2F52}"/>
    <cellStyle name="Nuovo 38 4 2" xfId="1399" xr:uid="{AC8535E3-2306-41EC-8F18-35206A9B2F48}"/>
    <cellStyle name="Nuovo 38 4 2 2" xfId="2904" xr:uid="{578F50DA-FA4A-494E-A57F-41778367A802}"/>
    <cellStyle name="Nuovo 38 4 3" xfId="2903" xr:uid="{CDE4AFD9-F832-457C-AA9A-4F1EF2820C52}"/>
    <cellStyle name="Nuovo 38 5" xfId="1400" xr:uid="{9FECAAA6-A93E-4E47-B78C-603C5A05D3D3}"/>
    <cellStyle name="Nuovo 39" xfId="1401" xr:uid="{94BE23A7-3CDB-41C1-B423-167A8B83854C}"/>
    <cellStyle name="Nuovo 39 2" xfId="1402" xr:uid="{545285EB-2AC0-48B2-B442-DCE4948C47FA}"/>
    <cellStyle name="Nuovo 39 2 2" xfId="2905" xr:uid="{DB3E6818-77E4-478D-9543-45D5B5E03AD7}"/>
    <cellStyle name="Nuovo 39 3" xfId="1403" xr:uid="{EED9AAEF-ED11-4FA1-B80A-92359A1EC134}"/>
    <cellStyle name="Nuovo 39 3 2" xfId="1404" xr:uid="{32027A9F-FB49-461D-BA9A-48BA073966BE}"/>
    <cellStyle name="Nuovo 39 3 3" xfId="1405" xr:uid="{38FFC272-8569-4A8E-A0E3-18FD3866EB57}"/>
    <cellStyle name="Nuovo 39 3 3 2" xfId="2907" xr:uid="{CF780E0F-A91B-4F77-BFF5-FCAB13CB0779}"/>
    <cellStyle name="Nuovo 39 3 4" xfId="2906" xr:uid="{C81B16CA-4F0F-4E68-8EC3-945910454817}"/>
    <cellStyle name="Nuovo 39 4" xfId="1406" xr:uid="{19FCC926-46F7-4931-ACDD-C3FAF97D334E}"/>
    <cellStyle name="Nuovo 39 4 2" xfId="1407" xr:uid="{CE503594-EB0C-4AAF-8D90-C75F8BB4840D}"/>
    <cellStyle name="Nuovo 39 4 2 2" xfId="2909" xr:uid="{C0C2933E-2B9F-4C4A-B10D-F29E4510FE98}"/>
    <cellStyle name="Nuovo 39 4 3" xfId="2908" xr:uid="{00CC2197-8A9C-48BC-A069-C7A21E8D62D5}"/>
    <cellStyle name="Nuovo 39 5" xfId="1408" xr:uid="{C2029278-A2A4-47C9-ABEF-A209B36C7765}"/>
    <cellStyle name="Nuovo 4" xfId="1409" xr:uid="{4F0B35BC-4963-4FB0-80DC-31DDCEF14092}"/>
    <cellStyle name="Nuovo 4 2" xfId="1410" xr:uid="{D1D35710-B4C0-403D-AD23-3819ADDF837C}"/>
    <cellStyle name="Nuovo 4 2 2" xfId="2910" xr:uid="{3C6837AC-EFAC-4780-B721-A08A3060025C}"/>
    <cellStyle name="Nuovo 4 3" xfId="1411" xr:uid="{7A66AC0B-2607-4139-BD99-34A7C34F4D87}"/>
    <cellStyle name="Nuovo 4 3 2" xfId="1412" xr:uid="{B1052B5D-010F-4926-8E7C-5D0E4A1AEFAF}"/>
    <cellStyle name="Nuovo 4 3 3" xfId="1413" xr:uid="{060B4391-145D-4394-BCFA-852D220C2AEA}"/>
    <cellStyle name="Nuovo 4 3 3 2" xfId="2912" xr:uid="{09C7C205-EC76-4312-9E77-38ED459E0D4E}"/>
    <cellStyle name="Nuovo 4 3 4" xfId="2911" xr:uid="{1D06E2A2-9CED-4E6B-9F09-5E414C05B11A}"/>
    <cellStyle name="Nuovo 4 4" xfId="1414" xr:uid="{0E974158-E077-41DF-8112-273DD1A8FF3C}"/>
    <cellStyle name="Nuovo 4 4 2" xfId="1415" xr:uid="{DF5FBD70-096E-40CA-9E11-38BE4EAFAC88}"/>
    <cellStyle name="Nuovo 4 4 2 2" xfId="2914" xr:uid="{B3E6CE05-83BB-4C00-A5DD-F4DF8D32E900}"/>
    <cellStyle name="Nuovo 4 4 3" xfId="2913" xr:uid="{80632357-7681-4B13-9B53-A7C4DE5D05C7}"/>
    <cellStyle name="Nuovo 4 5" xfId="1416" xr:uid="{5915C940-9AE0-4FF4-A020-33818CFAA1DD}"/>
    <cellStyle name="Nuovo 40" xfId="1417" xr:uid="{62C424D5-E52A-49E7-BAED-513EB71A4731}"/>
    <cellStyle name="Nuovo 40 2" xfId="1418" xr:uid="{5FADC74C-46D6-46BD-9C10-E0FCF3C8CDC9}"/>
    <cellStyle name="Nuovo 40 2 2" xfId="2915" xr:uid="{B68CB51B-0807-4582-BB90-84E533CF2C64}"/>
    <cellStyle name="Nuovo 40 3" xfId="1419" xr:uid="{A68C9BB7-3038-46F7-A5EF-15972FB49073}"/>
    <cellStyle name="Nuovo 40 3 2" xfId="1420" xr:uid="{E28503EB-BA7D-4E37-8A94-A27766AD2121}"/>
    <cellStyle name="Nuovo 40 3 3" xfId="1421" xr:uid="{EEF367E5-EA27-4732-897B-929A84452C02}"/>
    <cellStyle name="Nuovo 40 3 3 2" xfId="2917" xr:uid="{543EE0CB-D843-4CAF-B843-257E233A4953}"/>
    <cellStyle name="Nuovo 40 3 4" xfId="2916" xr:uid="{4A071C5E-2E03-4CB9-9EF9-3CC034D51006}"/>
    <cellStyle name="Nuovo 40 4" xfId="1422" xr:uid="{15C5EC84-A7AB-4AF4-A04B-2C146A3FBE82}"/>
    <cellStyle name="Nuovo 40 4 2" xfId="1423" xr:uid="{42BD0A1F-3F3E-49D8-BB2F-03D7FA1029A2}"/>
    <cellStyle name="Nuovo 40 4 2 2" xfId="2919" xr:uid="{C1EACD7F-A9E0-4432-91DE-66755B6353A7}"/>
    <cellStyle name="Nuovo 40 4 3" xfId="2918" xr:uid="{87DD7A17-88FF-4348-A2CA-F6ECFCBA2A45}"/>
    <cellStyle name="Nuovo 40 5" xfId="1424" xr:uid="{3732CF31-9F29-4DD4-B504-E8E8908E3F61}"/>
    <cellStyle name="Nuovo 41" xfId="1425" xr:uid="{3521242C-A254-4888-8409-6E7EC22D8D04}"/>
    <cellStyle name="Nuovo 41 2" xfId="1426" xr:uid="{2BA2901C-03D0-496E-B35A-177BDDD39E26}"/>
    <cellStyle name="Nuovo 41 2 2" xfId="2920" xr:uid="{92F5578A-4B22-43F8-A2CB-E0AB047A702E}"/>
    <cellStyle name="Nuovo 41 3" xfId="1427" xr:uid="{962AB2A9-E586-4F56-817F-CA99093E9E7E}"/>
    <cellStyle name="Nuovo 41 3 2" xfId="1428" xr:uid="{FAAF19C7-FFC9-4A1C-8592-BE2235815570}"/>
    <cellStyle name="Nuovo 41 3 3" xfId="1429" xr:uid="{68C2B32D-3002-4C38-9C16-A5BF7043BA5D}"/>
    <cellStyle name="Nuovo 41 3 3 2" xfId="2922" xr:uid="{B6D4E7CD-B68E-40E5-82F0-9183C8BF8BB3}"/>
    <cellStyle name="Nuovo 41 3 4" xfId="2921" xr:uid="{DD57C099-305C-423D-95BF-F55E95047BC4}"/>
    <cellStyle name="Nuovo 41 4" xfId="1430" xr:uid="{BCE12219-4EA2-481A-9BAF-00F3FAF46B36}"/>
    <cellStyle name="Nuovo 41 4 2" xfId="1431" xr:uid="{71BB5D28-EECC-4C19-9017-44A72BF68DCA}"/>
    <cellStyle name="Nuovo 41 4 2 2" xfId="2924" xr:uid="{3322E4EF-0611-40B9-A7DF-8F96DE4213FB}"/>
    <cellStyle name="Nuovo 41 4 3" xfId="2923" xr:uid="{96072D0E-131A-47F5-B3F7-231DC4752FC9}"/>
    <cellStyle name="Nuovo 41 5" xfId="1432" xr:uid="{ED00A0C7-4F57-4D9C-9BA8-4FDB30D2ACD1}"/>
    <cellStyle name="Nuovo 42" xfId="1433" xr:uid="{C6FA6AB9-5B38-4AFB-BFEF-0E1DD6210DEC}"/>
    <cellStyle name="Nuovo 42 2" xfId="1434" xr:uid="{F6A44C3F-2E05-4211-9012-2B5FC63CC3D5}"/>
    <cellStyle name="Nuovo 42 2 2" xfId="2925" xr:uid="{2931A7BB-4E4A-4E34-AFFE-DA444CE0C7C8}"/>
    <cellStyle name="Nuovo 42 3" xfId="1435" xr:uid="{C93BD064-43C6-4C59-8B84-FD5CCEF41392}"/>
    <cellStyle name="Nuovo 42 3 2" xfId="1436" xr:uid="{DE3077B7-6C36-4510-AF99-74D301DF920E}"/>
    <cellStyle name="Nuovo 42 3 3" xfId="1437" xr:uid="{BE9B7CFB-7059-484F-8A18-E354ED958635}"/>
    <cellStyle name="Nuovo 42 3 3 2" xfId="2927" xr:uid="{0227497F-4FE3-4965-92E9-E1AA7B9727AD}"/>
    <cellStyle name="Nuovo 42 3 4" xfId="2926" xr:uid="{2FAB654D-55D1-4118-A766-64F33AD95C7E}"/>
    <cellStyle name="Nuovo 42 4" xfId="1438" xr:uid="{CC8463B7-D49B-4B59-9E6A-D985ACE99B0F}"/>
    <cellStyle name="Nuovo 42 4 2" xfId="1439" xr:uid="{062699D2-01BB-4CC9-AFC0-23660ED0FC78}"/>
    <cellStyle name="Nuovo 42 4 2 2" xfId="2929" xr:uid="{2BC9AFC8-5DB5-453C-8308-632D46EAD7CB}"/>
    <cellStyle name="Nuovo 42 4 3" xfId="2928" xr:uid="{E50E7008-178C-4EBB-AAFE-9DD20CC5E8EA}"/>
    <cellStyle name="Nuovo 42 5" xfId="1440" xr:uid="{0353D1B5-B92D-4104-9111-1B5E8DDC083A}"/>
    <cellStyle name="Nuovo 43" xfId="1441" xr:uid="{86FEEF4A-E38A-4E07-BA17-A2A1D06F041C}"/>
    <cellStyle name="Nuovo 43 2" xfId="1442" xr:uid="{1351F7BC-E423-4E34-9CFE-811047A52110}"/>
    <cellStyle name="Nuovo 43 2 2" xfId="2930" xr:uid="{57E091C8-7065-45CA-80FE-AAE85B8F6BF5}"/>
    <cellStyle name="Nuovo 43 3" xfId="1443" xr:uid="{60B39B86-76D1-4C16-B01A-9D2F00984616}"/>
    <cellStyle name="Nuovo 43 3 2" xfId="1444" xr:uid="{F30E7E21-0EBC-4E49-A9D9-945D82FF1970}"/>
    <cellStyle name="Nuovo 43 3 3" xfId="1445" xr:uid="{7C673265-5D42-4F6E-944E-B9E7E39593D2}"/>
    <cellStyle name="Nuovo 43 3 3 2" xfId="2932" xr:uid="{BC042A89-BF30-4E68-A414-F7DD9D1880B6}"/>
    <cellStyle name="Nuovo 43 3 4" xfId="2931" xr:uid="{60E2EECA-E55D-40C6-A847-89738CFB11D6}"/>
    <cellStyle name="Nuovo 43 4" xfId="1446" xr:uid="{F323A1FC-4F63-4860-9C7C-1E487BEBBE36}"/>
    <cellStyle name="Nuovo 43 4 2" xfId="1447" xr:uid="{4A803949-6801-457C-AB09-A71AD0E30FC0}"/>
    <cellStyle name="Nuovo 43 4 2 2" xfId="2934" xr:uid="{610614BD-F9C1-41AC-9E78-4B0CFB4637CA}"/>
    <cellStyle name="Nuovo 43 4 3" xfId="2933" xr:uid="{5270D9AF-9322-4A1D-BD6B-EF6F0E5657CF}"/>
    <cellStyle name="Nuovo 43 5" xfId="1448" xr:uid="{7173D44A-5022-44B4-95D4-FEA8100BB5FE}"/>
    <cellStyle name="Nuovo 44" xfId="1449" xr:uid="{18B24F98-F8FB-4277-9C1E-FC595A97E42A}"/>
    <cellStyle name="Nuovo 44 2" xfId="1450" xr:uid="{946A2A64-FB37-410D-9F88-4EF565E9B872}"/>
    <cellStyle name="Nuovo 44 2 2" xfId="2935" xr:uid="{2AB9B865-FB6E-4412-89B3-4F600447C7BF}"/>
    <cellStyle name="Nuovo 44 3" xfId="1451" xr:uid="{EBF8E9C5-D4AC-4E98-B9FB-9BA9EF21FB19}"/>
    <cellStyle name="Nuovo 44 3 2" xfId="1452" xr:uid="{DD031B4D-1578-44F6-85A2-6A2F9C37D6A0}"/>
    <cellStyle name="Nuovo 44 3 3" xfId="1453" xr:uid="{39BBAB57-2F5B-424A-A788-377A6CB5BA43}"/>
    <cellStyle name="Nuovo 44 3 3 2" xfId="2937" xr:uid="{EADD6B9A-56A0-4FD9-AB77-921FED84387E}"/>
    <cellStyle name="Nuovo 44 3 4" xfId="2936" xr:uid="{7C47D210-E6E0-4E57-B3F6-BF1FA262AC46}"/>
    <cellStyle name="Nuovo 44 4" xfId="1454" xr:uid="{34F9D4DA-1766-47C4-AEF4-CB1A64E2C03E}"/>
    <cellStyle name="Nuovo 44 4 2" xfId="1455" xr:uid="{51CFDE75-BFE8-46D6-9D5D-BBD8BF6A5C86}"/>
    <cellStyle name="Nuovo 44 4 2 2" xfId="2939" xr:uid="{FCA15FD8-A8F5-4D13-BBBA-225B0E41D8DD}"/>
    <cellStyle name="Nuovo 44 4 3" xfId="2938" xr:uid="{D8B49804-168D-479B-B1BC-2E598DE004D0}"/>
    <cellStyle name="Nuovo 44 5" xfId="1456" xr:uid="{B0CE743B-4708-4C43-804D-BF386CBE8655}"/>
    <cellStyle name="Nuovo 45" xfId="1457" xr:uid="{7B3A91D4-94C5-4977-9AB5-330ADEA4801B}"/>
    <cellStyle name="Nuovo 45 2" xfId="2940" xr:uid="{C5E51AC0-1397-4EE2-BF22-62BB03C51487}"/>
    <cellStyle name="Nuovo 46" xfId="1458" xr:uid="{86718AF5-98EA-4F04-B915-9EDDCEE65A07}"/>
    <cellStyle name="Nuovo 46 2" xfId="1459" xr:uid="{CCF29389-FF8C-4802-9810-30CD8F193834}"/>
    <cellStyle name="Nuovo 46 3" xfId="1460" xr:uid="{47094314-A434-4478-A424-3146B36B361C}"/>
    <cellStyle name="Nuovo 46 3 2" xfId="2942" xr:uid="{7D651499-EDC1-47B9-9427-2B80EDEF62BB}"/>
    <cellStyle name="Nuovo 46 4" xfId="2941" xr:uid="{2E8FC986-CFF7-4207-8C0A-9004430C0A23}"/>
    <cellStyle name="Nuovo 47" xfId="1461" xr:uid="{0704757C-3D5B-40C8-BDBB-2278C779CCC9}"/>
    <cellStyle name="Nuovo 47 2" xfId="1462" xr:uid="{063835C1-DEDE-49CD-A9A9-078F86EFA23D}"/>
    <cellStyle name="Nuovo 47 2 2" xfId="2944" xr:uid="{B9FBA756-20B0-4BBA-815E-D9D717494C23}"/>
    <cellStyle name="Nuovo 47 3" xfId="2943" xr:uid="{2A0866EE-B2EE-489B-97A7-76B164033B8D}"/>
    <cellStyle name="Nuovo 48" xfId="1463" xr:uid="{8131EC73-EB7C-499F-A6E1-AAFA0E6E3671}"/>
    <cellStyle name="Nuovo 5" xfId="1464" xr:uid="{A9786711-E48F-4060-BE79-84D04386EF2A}"/>
    <cellStyle name="Nuovo 5 2" xfId="1465" xr:uid="{4773EDED-F1D8-402F-82F1-2547DF61DFE5}"/>
    <cellStyle name="Nuovo 5 2 2" xfId="2945" xr:uid="{F35C4B9F-DCA7-4CE7-9C17-A4F75C84D271}"/>
    <cellStyle name="Nuovo 5 3" xfId="1466" xr:uid="{44021AA3-98AE-4D9F-8E03-F5650E9C416C}"/>
    <cellStyle name="Nuovo 5 3 2" xfId="1467" xr:uid="{5D33632A-A0E7-4E0D-BD69-BC844A95FF8B}"/>
    <cellStyle name="Nuovo 5 3 3" xfId="1468" xr:uid="{3AD588F6-8DE2-4D47-AA9D-84EAA131B0EC}"/>
    <cellStyle name="Nuovo 5 3 3 2" xfId="2947" xr:uid="{2B3881D5-6B42-4AFD-8B4E-24AE1D16E90F}"/>
    <cellStyle name="Nuovo 5 3 4" xfId="2946" xr:uid="{51BD8D2A-C0FF-4BAD-9D7A-1359EEAC606D}"/>
    <cellStyle name="Nuovo 5 4" xfId="1469" xr:uid="{329E8079-28E6-4610-ABB0-8AEABDA68ED9}"/>
    <cellStyle name="Nuovo 5 4 2" xfId="1470" xr:uid="{5518E0EB-290B-4D9A-848D-1FF180C025FD}"/>
    <cellStyle name="Nuovo 5 4 2 2" xfId="2949" xr:uid="{CA22AC85-31C0-415E-96E0-9F0B0ECF267A}"/>
    <cellStyle name="Nuovo 5 4 3" xfId="2948" xr:uid="{85F82A4B-7C64-4462-9DC0-321FCD366D1E}"/>
    <cellStyle name="Nuovo 5 5" xfId="1471" xr:uid="{0BF96275-09FB-4141-A70F-8C59A77CA67C}"/>
    <cellStyle name="Nuovo 6" xfId="1472" xr:uid="{FA50BD74-D926-4D30-BB37-809CEAC1C364}"/>
    <cellStyle name="Nuovo 6 2" xfId="1473" xr:uid="{8876F261-2372-4F93-82F0-8B55D678C355}"/>
    <cellStyle name="Nuovo 6 2 2" xfId="2950" xr:uid="{39D62DE4-8BF4-49AF-B326-2DE55107BED6}"/>
    <cellStyle name="Nuovo 6 3" xfId="1474" xr:uid="{188024BF-D5B8-4668-8C61-3EDD3BE68902}"/>
    <cellStyle name="Nuovo 6 3 2" xfId="1475" xr:uid="{1407E37E-76FD-4670-B32E-49EF9BA68F03}"/>
    <cellStyle name="Nuovo 6 3 3" xfId="1476" xr:uid="{5C30C7DE-CC56-46C3-87E8-329E28ED44E2}"/>
    <cellStyle name="Nuovo 6 3 3 2" xfId="2952" xr:uid="{F7E49F5A-6314-4537-9BF1-21DDF3257230}"/>
    <cellStyle name="Nuovo 6 3 4" xfId="2951" xr:uid="{1B97AE61-3480-456D-AF82-56EB06C3A209}"/>
    <cellStyle name="Nuovo 6 4" xfId="1477" xr:uid="{DC10C7D1-4D0B-4670-BEAB-088443DED62E}"/>
    <cellStyle name="Nuovo 6 4 2" xfId="1478" xr:uid="{7B0FE6A3-0441-4D7B-A44F-DC676F348A62}"/>
    <cellStyle name="Nuovo 6 4 2 2" xfId="2954" xr:uid="{CDA9DE4B-CD35-4E71-8770-4201297184D7}"/>
    <cellStyle name="Nuovo 6 4 3" xfId="2953" xr:uid="{765A1C63-BA6E-4A31-9D32-8C1326EBE305}"/>
    <cellStyle name="Nuovo 6 5" xfId="1479" xr:uid="{64244B7C-4D07-43F6-AF93-2C355C613043}"/>
    <cellStyle name="Nuovo 7" xfId="1480" xr:uid="{263B01DE-B6F8-4836-99F2-0491F924540B}"/>
    <cellStyle name="Nuovo 7 2" xfId="1481" xr:uid="{45938035-6A60-48C3-95EF-26DC1E5829E7}"/>
    <cellStyle name="Nuovo 7 2 2" xfId="2955" xr:uid="{6672B621-C6BD-4B7A-8DA7-C5B13F0E8CEE}"/>
    <cellStyle name="Nuovo 7 3" xfId="1482" xr:uid="{660FE0A8-B2C3-42C5-A227-976C7F23DDA5}"/>
    <cellStyle name="Nuovo 7 3 2" xfId="1483" xr:uid="{84AFA692-F752-4A9B-B83F-C46DD467B28D}"/>
    <cellStyle name="Nuovo 7 3 3" xfId="1484" xr:uid="{007D6F46-63B0-4B31-BE61-8951E186E289}"/>
    <cellStyle name="Nuovo 7 3 3 2" xfId="2957" xr:uid="{D66AE7DE-5D80-43A7-A51B-2555324AC27F}"/>
    <cellStyle name="Nuovo 7 3 4" xfId="2956" xr:uid="{E29D149A-3AAE-4198-BF39-8F4D66B1D6EB}"/>
    <cellStyle name="Nuovo 7 4" xfId="1485" xr:uid="{28DE5F6F-51F2-44B2-92FD-06CF3526CC53}"/>
    <cellStyle name="Nuovo 7 4 2" xfId="1486" xr:uid="{67904EDF-0940-4E1B-A757-ADBABAA3ED5A}"/>
    <cellStyle name="Nuovo 7 4 2 2" xfId="2959" xr:uid="{30F03708-DCD8-4E5C-804D-D440EC4314D4}"/>
    <cellStyle name="Nuovo 7 4 3" xfId="2958" xr:uid="{BF93F5F1-AD00-4257-AF25-305DF1D56783}"/>
    <cellStyle name="Nuovo 7 5" xfId="1487" xr:uid="{21C872CC-1CB4-4EAD-B5DD-3191C96C100A}"/>
    <cellStyle name="Nuovo 8" xfId="1488" xr:uid="{A771A26E-FEF3-4C1F-BAEA-4DC47059516F}"/>
    <cellStyle name="Nuovo 8 2" xfId="1489" xr:uid="{16A5D490-19FB-4715-9B2B-8331D1667397}"/>
    <cellStyle name="Nuovo 8 2 2" xfId="2960" xr:uid="{7B868CED-3481-4238-A384-AF98EB3AAD86}"/>
    <cellStyle name="Nuovo 8 3" xfId="1490" xr:uid="{D6450AA5-1F92-4612-B81A-7D1E96431CFF}"/>
    <cellStyle name="Nuovo 8 3 2" xfId="1491" xr:uid="{00B9D81F-5BAC-4598-B5A5-6312F911693E}"/>
    <cellStyle name="Nuovo 8 3 3" xfId="1492" xr:uid="{191642D6-CF6D-4547-A725-4E35AD4DC4C3}"/>
    <cellStyle name="Nuovo 8 3 3 2" xfId="2962" xr:uid="{9BED3B5F-4E10-429C-BDCA-25A6D9A1B533}"/>
    <cellStyle name="Nuovo 8 3 4" xfId="2961" xr:uid="{782F73D9-C15C-41C3-AA60-C5F4E3563552}"/>
    <cellStyle name="Nuovo 8 4" xfId="1493" xr:uid="{3BF06427-9B4C-4EBE-84C6-4471D8F2F4B3}"/>
    <cellStyle name="Nuovo 8 4 2" xfId="1494" xr:uid="{86906D2A-C0D9-46ED-9BD6-1F579C944B80}"/>
    <cellStyle name="Nuovo 8 4 2 2" xfId="2964" xr:uid="{065CA3DD-F2D2-4A44-9FA3-C9279A53059F}"/>
    <cellStyle name="Nuovo 8 4 3" xfId="2963" xr:uid="{1C9A72B4-DF07-46A5-86B2-6A05D8833D75}"/>
    <cellStyle name="Nuovo 8 5" xfId="1495" xr:uid="{C639B673-2D7C-429A-A182-C99A078BFB93}"/>
    <cellStyle name="Nuovo 9" xfId="1496" xr:uid="{DAF2F6BD-7AED-4FC2-A113-305CA8826B81}"/>
    <cellStyle name="Nuovo 9 2" xfId="1497" xr:uid="{27707904-9E2B-4E51-9F0E-ECAC9B22361D}"/>
    <cellStyle name="Nuovo 9 2 2" xfId="2965" xr:uid="{0B52F9FF-2FE1-4D3E-90B0-054293522ED9}"/>
    <cellStyle name="Nuovo 9 3" xfId="1498" xr:uid="{06CAC356-0125-4A45-80EF-07D937AC12A3}"/>
    <cellStyle name="Nuovo 9 3 2" xfId="1499" xr:uid="{3ED80F3C-2078-49EA-BE75-175D663A4594}"/>
    <cellStyle name="Nuovo 9 3 3" xfId="1500" xr:uid="{81F75556-D572-4914-8A42-B69A212D67B5}"/>
    <cellStyle name="Nuovo 9 3 3 2" xfId="2967" xr:uid="{CD039BE5-0FA4-4237-870C-B3B74E4AD673}"/>
    <cellStyle name="Nuovo 9 3 4" xfId="2966" xr:uid="{580185EE-620C-4827-AE13-8779ECBDA64F}"/>
    <cellStyle name="Nuovo 9 4" xfId="1501" xr:uid="{51081EC1-FEA6-4E0C-B613-74AEABDD81DF}"/>
    <cellStyle name="Nuovo 9 4 2" xfId="1502" xr:uid="{0792BFEB-E5A4-4199-9BD8-B2081FB1C227}"/>
    <cellStyle name="Nuovo 9 4 2 2" xfId="2969" xr:uid="{80CD3482-2312-4339-99DF-619881EAC782}"/>
    <cellStyle name="Nuovo 9 4 3" xfId="2968" xr:uid="{635F4172-79F3-4FE7-AB97-F0409909FCB2}"/>
    <cellStyle name="Nuovo 9 5" xfId="1503" xr:uid="{D1F3493B-9B36-403F-9A57-D94B543577F7}"/>
    <cellStyle name="Output 2" xfId="1505" xr:uid="{8A41C883-659D-4B3F-8D0E-318FB33F852E}"/>
    <cellStyle name="Output 2 2" xfId="3529" xr:uid="{C697BFF8-A7B4-452C-BBBF-5A52F7976790}"/>
    <cellStyle name="Output 2 2 2" xfId="8051" xr:uid="{B3C2FB67-6940-46FF-8CAF-6569A140331B}"/>
    <cellStyle name="Output 2 2 2 2" xfId="13409" xr:uid="{6279CF45-A164-4028-96F7-D1E96FE3EF33}"/>
    <cellStyle name="Output 2 2 2 2 2" xfId="16103" xr:uid="{2CC6FE9F-3711-499E-9E7E-DEF82F610F28}"/>
    <cellStyle name="Output 2 2 2 3" xfId="16018" xr:uid="{19350AAA-09C9-41D9-A8CC-2F81F1D53471}"/>
    <cellStyle name="Output 2 2 3" xfId="14636" xr:uid="{705B9A6A-22E0-4508-83AA-21CD7066E2FC}"/>
    <cellStyle name="Output 2 2 3 2" xfId="16122" xr:uid="{0141E9F3-785E-4F1C-9E90-0BCED02713F4}"/>
    <cellStyle name="Output 2 2 4" xfId="15981" xr:uid="{0602841A-1447-4F3E-920E-3547686151F1}"/>
    <cellStyle name="Output 2 2 4 2" xfId="16157" xr:uid="{F6BEA53D-7250-4230-830E-3613E9697DF1}"/>
    <cellStyle name="Output 2 2 5" xfId="14593" xr:uid="{268D940A-FB16-4A52-85FE-76322D74D517}"/>
    <cellStyle name="Output 2 2 5 2" xfId="16106" xr:uid="{9EBF9C22-5BE9-40AF-A3A5-D9D344B42EF0}"/>
    <cellStyle name="Output 2 2 6" xfId="15965" xr:uid="{DB4A6279-CB6C-4BE4-B4A0-DA2B828FCDB6}"/>
    <cellStyle name="Output 2 2 6 2" xfId="16141" xr:uid="{90FD869E-8745-46A8-91F1-B689AD49D4FD}"/>
    <cellStyle name="Output 2 3" xfId="7918" xr:uid="{91218818-0AEE-4A2D-BC5B-8C8A1125F63B}"/>
    <cellStyle name="Output 2 3 2" xfId="13247" xr:uid="{F5658392-021B-411F-A15A-74C767420061}"/>
    <cellStyle name="Output 2 3 2 2" xfId="16060" xr:uid="{30E300B0-7E06-4D8E-A019-20BAE172935F}"/>
    <cellStyle name="Output 2 3 3" xfId="16005" xr:uid="{B7DE8CA0-BE2A-46E4-B6DB-5943EF51629D}"/>
    <cellStyle name="Output 2 4" xfId="13280" xr:uid="{0E67BD57-BA48-4C40-83E7-FE0704973738}"/>
    <cellStyle name="Output 2 4 2" xfId="16083" xr:uid="{8267C6C8-CDF8-4805-9E5D-F4777E044FAF}"/>
    <cellStyle name="Output 2 5" xfId="14655" xr:uid="{D48534E1-4240-4F91-A9B4-3F51F47AAE18}"/>
    <cellStyle name="Output 2 5 2" xfId="16131" xr:uid="{6761AA4E-32A0-4122-99E3-0EAA79B1960F}"/>
    <cellStyle name="Output 2 6" xfId="13208" xr:uid="{45984546-4CF5-4CEB-80FB-E4C0D0E015E9}"/>
    <cellStyle name="Output 2 6 2" xfId="16026" xr:uid="{1D450209-59A1-4267-A135-17AA6608338B}"/>
    <cellStyle name="Output 2 7" xfId="15963" xr:uid="{3C1039FF-44AE-4B3F-ADFF-1295EC3940C7}"/>
    <cellStyle name="Output 2 7 2" xfId="16139" xr:uid="{8E90C498-5325-4E15-BFBB-887CE0904FD9}"/>
    <cellStyle name="Output 3" xfId="13" xr:uid="{EE000C99-4175-41CB-8CBA-0D6622F7CFEA}"/>
    <cellStyle name="Output 4" xfId="7917" xr:uid="{35148E31-AC1F-4E65-B14E-394486113FC5}"/>
    <cellStyle name="Output 4 2" xfId="13246" xr:uid="{00241E91-A01D-4A7F-AF27-3FDB0B4D1413}"/>
    <cellStyle name="Output 4 2 2" xfId="16059" xr:uid="{0C7B841E-BB16-4619-B61B-2FFAF8011621}"/>
    <cellStyle name="Output 4 3" xfId="16004" xr:uid="{51A1BA2B-3955-4100-A1D1-85838BFD0171}"/>
    <cellStyle name="Output 5" xfId="13279" xr:uid="{2D8BD428-E32C-4310-BAE1-639331E2B90D}"/>
    <cellStyle name="Output 5 2" xfId="16082" xr:uid="{1C351F19-35E5-4CE9-A828-F0F0E9F10577}"/>
    <cellStyle name="Output 6" xfId="14605" xr:uid="{15D6DC22-51C5-409D-A53A-A9BA7F3B38AE}"/>
    <cellStyle name="Output 6 2" xfId="16111" xr:uid="{184C613D-6A47-4E84-ABFE-AE2E81F8E21F}"/>
    <cellStyle name="Output 7" xfId="15984" xr:uid="{6F5F6CB5-13DA-43F2-9C00-6FA92FFF0B21}"/>
    <cellStyle name="Output 7 2" xfId="16160" xr:uid="{78745F4F-35AE-484F-9206-0EF2C365424E}"/>
    <cellStyle name="Output 8" xfId="15972" xr:uid="{1750EF8B-1A8C-476A-B85E-D6F4D19A5D36}"/>
    <cellStyle name="Output 8 2" xfId="16148" xr:uid="{453F3DC4-0097-4FC6-BA86-09B0E4B8A41F}"/>
    <cellStyle name="Output 9" xfId="1504" xr:uid="{B09BD14E-0789-4864-A428-37F0B1532CFA}"/>
    <cellStyle name="Overskrift 1 2" xfId="1506" xr:uid="{3B073B5E-19A5-48D7-9EB4-7874DD38453D}"/>
    <cellStyle name="Overskrift 1 2 2" xfId="3531" xr:uid="{3A61EF6A-ACFC-4FFA-A404-918A36D54068}"/>
    <cellStyle name="Overskrift 2 2" xfId="1507" xr:uid="{D74FB373-03F1-43D7-B46A-025AD7935499}"/>
    <cellStyle name="Overskrift 2 2 2" xfId="3532" xr:uid="{6D066DFB-E496-4AC1-94B4-8674C3BA1DBD}"/>
    <cellStyle name="Overskrift 3 2" xfId="1508" xr:uid="{73FA2A8D-C867-4892-B88A-5B40A890ADDC}"/>
    <cellStyle name="Overskrift 3 2 2" xfId="3533" xr:uid="{D1866B5B-2039-4D69-90EA-D043895188B1}"/>
    <cellStyle name="Overskrift 4 2" xfId="1509" xr:uid="{DFEA8CE7-A580-441B-BB52-2EA324B31424}"/>
    <cellStyle name="Overskrift 4 2 2" xfId="3534" xr:uid="{CA5D36C4-2824-4046-81A8-8DD435624A4C}"/>
    <cellStyle name="Percen - Type1" xfId="1510" xr:uid="{102E62C1-FB27-4165-AD67-B2614AE37B56}"/>
    <cellStyle name="Percent 2" xfId="9" xr:uid="{229604ED-0D4C-4ED9-A71C-AB2DA3CAED2C}"/>
    <cellStyle name="Percent 2 2" xfId="2970" xr:uid="{B73C7036-59FE-46AB-8C74-CB84A826DF64}"/>
    <cellStyle name="Percent 2 2 2" xfId="3457" xr:uid="{8CBB3ED7-7452-426E-9CA1-58D88CCA1C03}"/>
    <cellStyle name="Percent 2 2 2 2" xfId="6669" xr:uid="{B3C37410-7CEA-4723-A5D8-18FE70BA0592}"/>
    <cellStyle name="Percent 3" xfId="1511" xr:uid="{6FF34E2E-2D11-48B5-9C79-88AFC56C84A9}"/>
    <cellStyle name="Percent 3 2" xfId="1512" xr:uid="{34A3D9B1-55C2-4572-9F66-57CBFC8A714F}"/>
    <cellStyle name="Percent 3 2 2" xfId="5311" xr:uid="{DD1DF249-DE3E-4740-9AD4-031BBDD5A533}"/>
    <cellStyle name="Percent 3 2 3" xfId="4930" xr:uid="{819C02D9-8494-499C-8F20-3A6F32982EEA}"/>
    <cellStyle name="Percent 3 3" xfId="1513" xr:uid="{815B238F-C636-47FC-8BC0-86675BB9629B}"/>
    <cellStyle name="Percent 3 3 2" xfId="1514" xr:uid="{59E85BDD-731C-468B-96BD-96D9B155CCDE}"/>
    <cellStyle name="Percent 3 3 3" xfId="1515" xr:uid="{3D180B37-F89B-4A10-8700-DCFD2F5D1874}"/>
    <cellStyle name="Percent 3 3 3 2" xfId="2972" xr:uid="{2DBA0007-7DFB-47DB-8B9E-28DD09D166DB}"/>
    <cellStyle name="Percent 3 3 4" xfId="2971" xr:uid="{97A8E62F-79D4-476C-8411-8324B4A57718}"/>
    <cellStyle name="Percent 3 4" xfId="1516" xr:uid="{43EC67D4-DEDB-4935-BB85-A74A5B5B7C42}"/>
    <cellStyle name="Percent 3 5" xfId="1517" xr:uid="{37922630-545A-4884-9D33-BC87E5BB0301}"/>
    <cellStyle name="Percent 3 5 2" xfId="2973" xr:uid="{B74FC1A9-EE5B-4E34-A2C3-CD8340510A32}"/>
    <cellStyle name="Percent 3 6" xfId="5310" xr:uid="{A507CD79-CA03-485A-9551-24E0F95D5283}"/>
    <cellStyle name="Percent 4" xfId="1518" xr:uid="{516DDE04-6137-4382-8645-442029C3CEA6}"/>
    <cellStyle name="Percent 4 2" xfId="1519" xr:uid="{B3217643-8C53-4FAA-8DDA-2397DD172906}"/>
    <cellStyle name="Percent 4 2 2" xfId="2975" xr:uid="{57EDC01C-A7C7-4E04-B4D2-A701746750FD}"/>
    <cellStyle name="Percent 4 3" xfId="2974" xr:uid="{AD2350CF-AA1A-4A7E-8A69-8463EA81CE4C}"/>
    <cellStyle name="Percent 5" xfId="1520" xr:uid="{D3D71678-E71F-4F05-849A-113476067EB6}"/>
    <cellStyle name="Percent 5 2" xfId="3388" xr:uid="{DF520782-1400-4BF8-A65B-5458CC80CC00}"/>
    <cellStyle name="Percent 6" xfId="4866" xr:uid="{5503D29E-4E48-4DBB-9469-B203725D6103}"/>
    <cellStyle name="Percent 6 2" xfId="9234" xr:uid="{23F30BD6-51B4-4EB0-A746-089F475883D5}"/>
    <cellStyle name="Percent 6 2 2" xfId="15955" xr:uid="{F2F918E5-AF82-4337-A7D9-2176AB930730}"/>
    <cellStyle name="Percent 6 3" xfId="14595" xr:uid="{4A22B5D7-C258-45C3-9579-A44744484275}"/>
    <cellStyle name="Percent 6 4" xfId="11870" xr:uid="{C904BB5A-9BF9-45BE-90EE-9F1C2A1362EE}"/>
    <cellStyle name="Percentuale 10" xfId="1521" xr:uid="{6D14F037-D273-4936-8897-E1575A81DE03}"/>
    <cellStyle name="Percentuale 10 2" xfId="1522" xr:uid="{38088125-1A68-4095-932D-626BCBC1197A}"/>
    <cellStyle name="Percentuale 10 2 2" xfId="2976" xr:uid="{A2FF03C1-273B-455B-9864-292BA8D906C3}"/>
    <cellStyle name="Percentuale 10 3" xfId="1523" xr:uid="{DFC6E120-3996-4AF7-A30C-C6B968E5DC52}"/>
    <cellStyle name="Percentuale 10 3 2" xfId="1524" xr:uid="{32A00EB6-D92E-47F7-818E-551C31CE8DE1}"/>
    <cellStyle name="Percentuale 10 3 3" xfId="1525" xr:uid="{457626F9-75A8-47BD-AF63-7674F7EAD244}"/>
    <cellStyle name="Percentuale 10 3 3 2" xfId="2978" xr:uid="{77491408-8344-4AE6-9636-9693A6E8BB13}"/>
    <cellStyle name="Percentuale 10 3 4" xfId="2977" xr:uid="{8347FEC2-9404-4684-943A-9DB9716F83F5}"/>
    <cellStyle name="Percentuale 10 4" xfId="1526" xr:uid="{F682BFD9-1F19-43F5-88A4-B906C491B161}"/>
    <cellStyle name="Percentuale 10 4 2" xfId="1527" xr:uid="{5B8B02DB-32DB-452E-BB06-C10D60FA22AC}"/>
    <cellStyle name="Percentuale 10 4 2 2" xfId="2980" xr:uid="{0609BDA9-7ED9-42DE-B234-D28AFB3FC692}"/>
    <cellStyle name="Percentuale 10 4 3" xfId="2979" xr:uid="{95D0D942-2999-423F-9A66-7F7EA753AEC5}"/>
    <cellStyle name="Percentuale 10 5" xfId="1528" xr:uid="{2E942D1D-80E3-489C-811C-C0DD353D1358}"/>
    <cellStyle name="Percentuale 11" xfId="1529" xr:uid="{3B150FE3-2618-4A38-8344-A445E9F1A302}"/>
    <cellStyle name="Percentuale 11 2" xfId="1530" xr:uid="{6F3CEF31-2950-409D-B0DA-4B156A8E17FE}"/>
    <cellStyle name="Percentuale 11 2 2" xfId="2981" xr:uid="{E9F28334-5368-41AB-B3E1-FA2518C7B360}"/>
    <cellStyle name="Percentuale 11 3" xfId="1531" xr:uid="{748A99D4-EF52-4940-A917-360A7020537F}"/>
    <cellStyle name="Percentuale 11 3 2" xfId="1532" xr:uid="{2BCD5E95-40F0-453E-8E25-EFB451205956}"/>
    <cellStyle name="Percentuale 11 3 3" xfId="1533" xr:uid="{6CF13F97-6D5F-43D7-A667-2991291519A1}"/>
    <cellStyle name="Percentuale 11 3 3 2" xfId="2983" xr:uid="{C1B3A22A-5690-48AC-9FBF-D5B7C0F5FBB1}"/>
    <cellStyle name="Percentuale 11 3 4" xfId="2982" xr:uid="{BAB034F4-6AC5-480D-9DEB-99E4F09D704B}"/>
    <cellStyle name="Percentuale 11 4" xfId="1534" xr:uid="{1050E8A8-309B-4E5A-9D39-214F313C591D}"/>
    <cellStyle name="Percentuale 11 4 2" xfId="1535" xr:uid="{30038FA1-C7A3-4096-A39E-DDFECFF1EA18}"/>
    <cellStyle name="Percentuale 11 4 2 2" xfId="2985" xr:uid="{3A89CED3-9B15-4ABE-8323-19F6B4798D1E}"/>
    <cellStyle name="Percentuale 11 4 3" xfId="2984" xr:uid="{9FFA8FA5-7ADC-44B6-9E66-D95B02834AF1}"/>
    <cellStyle name="Percentuale 11 5" xfId="1536" xr:uid="{0884BE2D-AF8A-4576-A571-B6E845234286}"/>
    <cellStyle name="Percentuale 12" xfId="1537" xr:uid="{059E5C86-E9A6-4F89-B0D8-00CA5F06CDF4}"/>
    <cellStyle name="Percentuale 12 2" xfId="1538" xr:uid="{905E95DA-574C-4EBE-A362-BFCF659BFEB4}"/>
    <cellStyle name="Percentuale 12 2 2" xfId="2986" xr:uid="{7000849E-23E6-4ABA-8538-EF33A6A33071}"/>
    <cellStyle name="Percentuale 12 3" xfId="1539" xr:uid="{27AF184C-7F71-4143-8BC1-86F9088C6F36}"/>
    <cellStyle name="Percentuale 12 3 2" xfId="1540" xr:uid="{384E262C-2E19-47FD-92BD-CFC66A929FE0}"/>
    <cellStyle name="Percentuale 12 3 3" xfId="1541" xr:uid="{033DA3B9-EBB1-4F58-A4F4-FF8BEDE777E6}"/>
    <cellStyle name="Percentuale 12 3 3 2" xfId="2988" xr:uid="{8C7CAC49-6A4A-4041-BBB7-E842DD9934E7}"/>
    <cellStyle name="Percentuale 12 3 4" xfId="2987" xr:uid="{658865C3-E010-4708-AF34-34B7BB1696E4}"/>
    <cellStyle name="Percentuale 12 4" xfId="1542" xr:uid="{4DC1824A-7240-4BBC-B1D1-DED152913BBE}"/>
    <cellStyle name="Percentuale 12 4 2" xfId="1543" xr:uid="{346BA951-EFCE-457F-84B2-A87702D00C7F}"/>
    <cellStyle name="Percentuale 12 4 2 2" xfId="2990" xr:uid="{EF51D8AE-46F3-4510-AFED-E0052140446B}"/>
    <cellStyle name="Percentuale 12 4 3" xfId="2989" xr:uid="{E2147909-3E5D-4249-8FCD-A2E8A6D281BE}"/>
    <cellStyle name="Percentuale 12 5" xfId="1544" xr:uid="{167A9720-123A-4793-946A-ADF95D9B6EE5}"/>
    <cellStyle name="Percentuale 13" xfId="1545" xr:uid="{D2B2BB54-419D-4BA7-8EBA-D86B9A1E4249}"/>
    <cellStyle name="Percentuale 13 2" xfId="1546" xr:uid="{EC08D368-B2E4-414F-927B-6DF301F50733}"/>
    <cellStyle name="Percentuale 13 2 2" xfId="2991" xr:uid="{3C6AB1C2-3ECF-484A-9E93-DF4490E7CC55}"/>
    <cellStyle name="Percentuale 13 3" xfId="1547" xr:uid="{F15DF61B-19BE-44FA-AFDD-8F737EC66595}"/>
    <cellStyle name="Percentuale 13 3 2" xfId="1548" xr:uid="{4F230C38-4257-4D95-9E23-82141616CB44}"/>
    <cellStyle name="Percentuale 13 3 3" xfId="1549" xr:uid="{033FC41A-8129-4D31-A9FB-91A1B9781B78}"/>
    <cellStyle name="Percentuale 13 3 3 2" xfId="2993" xr:uid="{C4C0DC39-676D-4A9D-8524-4CF5AAEE1E8E}"/>
    <cellStyle name="Percentuale 13 3 4" xfId="2992" xr:uid="{D888326D-FAE4-4F11-B48B-B1278820AB94}"/>
    <cellStyle name="Percentuale 13 4" xfId="1550" xr:uid="{8D7D5EAF-45DE-466B-B87F-A5D20B18CD77}"/>
    <cellStyle name="Percentuale 13 4 2" xfId="1551" xr:uid="{8CD5D76A-7BAE-4EA7-B7F3-B40F7BC50B01}"/>
    <cellStyle name="Percentuale 13 4 2 2" xfId="2995" xr:uid="{08264CD1-47DA-4049-A4F2-CE31CA094050}"/>
    <cellStyle name="Percentuale 13 4 3" xfId="2994" xr:uid="{C3BAFAE5-69D4-44C3-AD8B-1850FB0F4104}"/>
    <cellStyle name="Percentuale 13 5" xfId="1552" xr:uid="{D2B69F54-599D-4262-B160-4A50CF2766BD}"/>
    <cellStyle name="Percentuale 14" xfId="1553" xr:uid="{DC535A9C-2687-49FE-BAAF-B24AAF265172}"/>
    <cellStyle name="Percentuale 14 2" xfId="1554" xr:uid="{DBC2DEC0-CC98-478A-978F-A94F375EC482}"/>
    <cellStyle name="Percentuale 14 2 2" xfId="2996" xr:uid="{6667B678-FACF-4E18-B834-90E6CAD8DA0A}"/>
    <cellStyle name="Percentuale 14 3" xfId="1555" xr:uid="{AF595284-D159-4DA7-B016-F4C6B524C44A}"/>
    <cellStyle name="Percentuale 14 3 2" xfId="1556" xr:uid="{94CBB3F2-267E-41CE-BFF1-185F5D065487}"/>
    <cellStyle name="Percentuale 14 3 3" xfId="1557" xr:uid="{817FB88C-717A-4638-A762-C31252C994FC}"/>
    <cellStyle name="Percentuale 14 3 3 2" xfId="2998" xr:uid="{361ACF18-6F8C-4BD5-8B96-1267BAF88612}"/>
    <cellStyle name="Percentuale 14 3 4" xfId="2997" xr:uid="{2ACAB9AA-592E-49DB-8E2B-1098AA90D401}"/>
    <cellStyle name="Percentuale 14 4" xfId="1558" xr:uid="{EA4CA0F2-A368-4B41-A022-4C492FC32ACE}"/>
    <cellStyle name="Percentuale 14 4 2" xfId="1559" xr:uid="{4ECBA5C9-4622-4AFA-A12F-07CC11EE84A9}"/>
    <cellStyle name="Percentuale 14 4 2 2" xfId="3000" xr:uid="{5EAAD999-EFDA-4ABF-A2C7-727E5488D8E9}"/>
    <cellStyle name="Percentuale 14 4 3" xfId="2999" xr:uid="{4A075F27-EF1A-4B4C-BFCC-A828CF11E392}"/>
    <cellStyle name="Percentuale 14 5" xfId="1560" xr:uid="{1F844683-4357-4BB4-A666-9104ABBA60E1}"/>
    <cellStyle name="Percentuale 15" xfId="1561" xr:uid="{F7388AFF-EF0B-4A94-833D-ADE8627E74BD}"/>
    <cellStyle name="Percentuale 15 2" xfId="1562" xr:uid="{4451F7D9-0158-4A13-90F3-E1D18D93F175}"/>
    <cellStyle name="Percentuale 15 2 2" xfId="3001" xr:uid="{DD8BE68F-9BD8-4AD6-AC94-D55B3DBFA296}"/>
    <cellStyle name="Percentuale 15 3" xfId="1563" xr:uid="{8363B815-D0BD-4320-A1BA-C8A926362950}"/>
    <cellStyle name="Percentuale 15 3 2" xfId="1564" xr:uid="{4288BD6D-C2B1-4955-AD5F-AC98FDB0BC59}"/>
    <cellStyle name="Percentuale 15 3 3" xfId="1565" xr:uid="{22257F97-F184-4377-B7E5-D3656179A2F0}"/>
    <cellStyle name="Percentuale 15 3 3 2" xfId="3003" xr:uid="{76F5D6FD-8C2D-41E0-9628-09E559D3E48D}"/>
    <cellStyle name="Percentuale 15 3 4" xfId="3002" xr:uid="{6E772B9B-EC62-49C1-A0F6-0A7F4135AB90}"/>
    <cellStyle name="Percentuale 15 4" xfId="1566" xr:uid="{33D071F0-7FA4-4DF6-ADDB-77749A3DCF4E}"/>
    <cellStyle name="Percentuale 15 4 2" xfId="1567" xr:uid="{E8169C8E-E765-472E-9632-89AFA0022EE4}"/>
    <cellStyle name="Percentuale 15 4 2 2" xfId="3005" xr:uid="{441DD912-8B1C-4AD3-8203-41DC4742118B}"/>
    <cellStyle name="Percentuale 15 4 3" xfId="3004" xr:uid="{95F2D461-02F8-4005-8693-28481DCF770C}"/>
    <cellStyle name="Percentuale 15 5" xfId="1568" xr:uid="{46E07205-AA43-4A57-9C60-086D9638A581}"/>
    <cellStyle name="Percentuale 16" xfId="1569" xr:uid="{B5B68AD0-715B-41EC-9E83-788D75E86D40}"/>
    <cellStyle name="Percentuale 16 2" xfId="1570" xr:uid="{1F7B3C0F-29DB-4B17-ADDF-D0EC881CE526}"/>
    <cellStyle name="Percentuale 16 2 2" xfId="3006" xr:uid="{3E33E95F-BC27-4FC2-87AB-D20D33B5A3F6}"/>
    <cellStyle name="Percentuale 16 3" xfId="1571" xr:uid="{F24490E3-CDAA-4C58-948A-25D1850D1EFC}"/>
    <cellStyle name="Percentuale 16 3 2" xfId="1572" xr:uid="{00229022-CB98-4C5F-9E62-CA38BD9C6E7E}"/>
    <cellStyle name="Percentuale 16 3 3" xfId="1573" xr:uid="{7AD67344-3C60-4A72-BBAC-4EF1B0BC4BEF}"/>
    <cellStyle name="Percentuale 16 3 3 2" xfId="3008" xr:uid="{48C27A68-91C4-4245-BA07-77EDFE5F4988}"/>
    <cellStyle name="Percentuale 16 3 4" xfId="3007" xr:uid="{93473F20-A786-4E01-BB68-73265BBD546B}"/>
    <cellStyle name="Percentuale 16 4" xfId="1574" xr:uid="{DF673287-E7A4-45BB-9745-08FDBC5CC1BB}"/>
    <cellStyle name="Percentuale 16 4 2" xfId="1575" xr:uid="{21B0CFB3-F451-43BB-BB76-EAB9B0F5F729}"/>
    <cellStyle name="Percentuale 16 4 2 2" xfId="3010" xr:uid="{2D98057D-7D7B-4F2A-8350-4821833E65AE}"/>
    <cellStyle name="Percentuale 16 4 3" xfId="3009" xr:uid="{7BE8E27A-6BD2-47EE-8CD3-FC87F356573D}"/>
    <cellStyle name="Percentuale 16 5" xfId="1576" xr:uid="{F1533244-3D27-471D-B6A7-2CF46E95A12B}"/>
    <cellStyle name="Percentuale 17" xfId="1577" xr:uid="{33469B8D-971D-417D-9DA3-DC8779521B15}"/>
    <cellStyle name="Percentuale 17 2" xfId="1578" xr:uid="{2DEE1354-B6FA-47B6-AF55-5A25B74BF86A}"/>
    <cellStyle name="Percentuale 17 2 2" xfId="3011" xr:uid="{D1CC54B2-D505-4823-B421-E9A5AB76711F}"/>
    <cellStyle name="Percentuale 17 3" xfId="1579" xr:uid="{89F5B226-ABFB-4324-A2DD-C443C4756438}"/>
    <cellStyle name="Percentuale 17 3 2" xfId="1580" xr:uid="{52335A18-77C5-475A-9AB5-5F8182804762}"/>
    <cellStyle name="Percentuale 17 3 3" xfId="1581" xr:uid="{5A775E61-095D-458B-812F-1A0A201C81B9}"/>
    <cellStyle name="Percentuale 17 3 3 2" xfId="3013" xr:uid="{767E4DCD-0DEB-4E9D-B031-923309D33A2C}"/>
    <cellStyle name="Percentuale 17 3 4" xfId="3012" xr:uid="{DA4E96B9-C7EC-40A4-A9AA-CF87775959BC}"/>
    <cellStyle name="Percentuale 17 4" xfId="1582" xr:uid="{736150C1-2BFD-4317-88CF-CB760C09065C}"/>
    <cellStyle name="Percentuale 17 4 2" xfId="1583" xr:uid="{228D1ED0-5B59-4F47-A678-67AE6185369B}"/>
    <cellStyle name="Percentuale 17 4 2 2" xfId="3015" xr:uid="{F14349E6-C8B5-442F-8B10-0DD35489D9C4}"/>
    <cellStyle name="Percentuale 17 4 3" xfId="3014" xr:uid="{57521BEB-F6E5-44D5-8140-7341B90F7D75}"/>
    <cellStyle name="Percentuale 17 5" xfId="1584" xr:uid="{81778670-169D-42F2-A54E-5707AD243A3A}"/>
    <cellStyle name="Percentuale 18" xfId="1585" xr:uid="{692C7912-D121-4C47-A86A-CA75092507B5}"/>
    <cellStyle name="Percentuale 18 2" xfId="1586" xr:uid="{4C4B4066-4EA0-46AE-9E72-03396932E379}"/>
    <cellStyle name="Percentuale 18 2 2" xfId="3016" xr:uid="{6257063B-C1CE-4F4B-9723-E07DD77807B7}"/>
    <cellStyle name="Percentuale 18 3" xfId="1587" xr:uid="{6387FF1C-21C7-4C6E-9297-68463552F042}"/>
    <cellStyle name="Percentuale 18 3 2" xfId="1588" xr:uid="{D58A281B-CC5A-493F-8964-73C872F944B3}"/>
    <cellStyle name="Percentuale 18 3 3" xfId="1589" xr:uid="{90C2CA45-BB7F-4AED-A306-BD3353BC2C39}"/>
    <cellStyle name="Percentuale 18 3 3 2" xfId="3018" xr:uid="{FB3E2ABC-7AC4-4413-BFA8-751069C45FF2}"/>
    <cellStyle name="Percentuale 18 3 4" xfId="3017" xr:uid="{BE2CE732-9510-4B2B-BD30-B237701BB4B6}"/>
    <cellStyle name="Percentuale 18 4" xfId="1590" xr:uid="{ECB3199E-20A4-4E45-9CEB-38DEB098863E}"/>
    <cellStyle name="Percentuale 18 4 2" xfId="1591" xr:uid="{1DFF8D8C-F6EF-4090-BA83-9931A56419A4}"/>
    <cellStyle name="Percentuale 18 4 2 2" xfId="3020" xr:uid="{FB84625E-3E36-4C94-A804-B6AF304291A7}"/>
    <cellStyle name="Percentuale 18 4 3" xfId="3019" xr:uid="{4BB99481-2015-4249-A747-3370FEDBCA1F}"/>
    <cellStyle name="Percentuale 18 5" xfId="1592" xr:uid="{D8FE4E8E-2856-43A3-AE88-B55E4FEE3D2C}"/>
    <cellStyle name="Percentuale 19" xfId="1593" xr:uid="{C261797D-9184-4AC2-8E11-50680FB61DC0}"/>
    <cellStyle name="Percentuale 19 2" xfId="1594" xr:uid="{363CF7AC-A889-4288-AA72-C28EBB90E5DA}"/>
    <cellStyle name="Percentuale 19 2 2" xfId="3021" xr:uid="{3015FCD3-C4DC-44AF-9FC2-15C302072CC1}"/>
    <cellStyle name="Percentuale 19 3" xfId="1595" xr:uid="{186FEF35-744D-4470-9F58-FBEC26D7C831}"/>
    <cellStyle name="Percentuale 19 3 2" xfId="1596" xr:uid="{86A182BD-25E3-4334-9B23-E13205BAB5AA}"/>
    <cellStyle name="Percentuale 19 3 3" xfId="1597" xr:uid="{692FECC5-FB4A-42EF-B624-E25F280D6B5F}"/>
    <cellStyle name="Percentuale 19 3 3 2" xfId="3023" xr:uid="{85C6853D-1C31-4110-9977-7418BF49863F}"/>
    <cellStyle name="Percentuale 19 3 4" xfId="3022" xr:uid="{53809AE2-A14C-4B25-B6DC-C8A950F6614B}"/>
    <cellStyle name="Percentuale 19 4" xfId="1598" xr:uid="{C3DCC5A2-F25E-4512-BF0B-30D094026F7F}"/>
    <cellStyle name="Percentuale 19 4 2" xfId="1599" xr:uid="{971C0C4B-9675-4E62-B353-A656075DD24A}"/>
    <cellStyle name="Percentuale 19 4 2 2" xfId="3025" xr:uid="{B161DECC-ED69-41B5-ABCB-1315F21F7427}"/>
    <cellStyle name="Percentuale 19 4 3" xfId="3024" xr:uid="{77295945-F136-4B46-9E49-09EF0DBF0089}"/>
    <cellStyle name="Percentuale 19 5" xfId="1600" xr:uid="{DFD95904-E413-401B-8D91-DF9C3E323283}"/>
    <cellStyle name="Percentuale 2" xfId="1601" xr:uid="{7E5FD460-C5FB-453E-858B-3D1467C6D2E1}"/>
    <cellStyle name="Percentuale 2 2" xfId="1602" xr:uid="{FC6457A0-624A-462B-A8CD-011E3E0CEA74}"/>
    <cellStyle name="Percentuale 2 2 2" xfId="3026" xr:uid="{9D6A9D58-F71A-4750-80D5-BD2F2125D0A4}"/>
    <cellStyle name="Percentuale 2 3" xfId="1603" xr:uid="{37D61714-43BA-4973-AD3C-D0BB8DBC422B}"/>
    <cellStyle name="Percentuale 2 3 2" xfId="1604" xr:uid="{D88CFE62-E007-48B9-B02B-A20FC12073B5}"/>
    <cellStyle name="Percentuale 2 3 3" xfId="1605" xr:uid="{0F48D760-D511-47E1-B64B-EE9C17A63EA1}"/>
    <cellStyle name="Percentuale 2 3 3 2" xfId="3028" xr:uid="{AFC84BE4-A623-4481-8F54-BE433D9B6329}"/>
    <cellStyle name="Percentuale 2 3 4" xfId="3027" xr:uid="{DA26C066-86C3-43EE-88A2-D7D9AEF10FF9}"/>
    <cellStyle name="Percentuale 2 4" xfId="1606" xr:uid="{EB0BF527-BC9D-4194-879A-67E615D45DCA}"/>
    <cellStyle name="Percentuale 2 4 2" xfId="1607" xr:uid="{62A1F4FF-5449-4DAC-84F8-53C9D0BA8C4A}"/>
    <cellStyle name="Percentuale 2 4 2 2" xfId="3030" xr:uid="{996D21D3-136F-4E15-8EEC-8E3817686DDC}"/>
    <cellStyle name="Percentuale 2 4 3" xfId="3029" xr:uid="{027B75C5-F422-4F20-A18F-4C5C5C0F8EAB}"/>
    <cellStyle name="Percentuale 2 5" xfId="1608" xr:uid="{807BDB3E-4D73-4B2F-94C1-9A327313FEA8}"/>
    <cellStyle name="Percentuale 20" xfId="1609" xr:uid="{E5BA6B09-6176-4CCD-A7A2-49B7C1F544F2}"/>
    <cellStyle name="Percentuale 20 2" xfId="1610" xr:uid="{0DAFA0BC-81B0-483A-A0CC-B024AFFB423A}"/>
    <cellStyle name="Percentuale 20 2 2" xfId="3031" xr:uid="{042DF184-CD39-4B4A-A6CA-6025E1E3E5F1}"/>
    <cellStyle name="Percentuale 20 3" xfId="1611" xr:uid="{862C2402-57E2-413B-88C2-81D08749C6FE}"/>
    <cellStyle name="Percentuale 20 3 2" xfId="1612" xr:uid="{448F1EB7-A100-455C-BD14-AAF3B3D37060}"/>
    <cellStyle name="Percentuale 20 3 3" xfId="1613" xr:uid="{F8B7CC20-30E9-4222-82A4-4D5453EB84D7}"/>
    <cellStyle name="Percentuale 20 3 3 2" xfId="3033" xr:uid="{AF3D3166-5ECA-483D-84F4-000B3C544F5B}"/>
    <cellStyle name="Percentuale 20 3 4" xfId="3032" xr:uid="{9F32E382-8508-4C3D-9470-9BE6AE1E76AA}"/>
    <cellStyle name="Percentuale 20 4" xfId="1614" xr:uid="{8E5FBE9F-60C9-4773-8857-D349BDA1B030}"/>
    <cellStyle name="Percentuale 20 4 2" xfId="1615" xr:uid="{21B7F1CC-DC9B-468E-BF92-83D189783AA1}"/>
    <cellStyle name="Percentuale 20 4 2 2" xfId="3035" xr:uid="{B5C1C586-8DA3-4C22-8B21-069B7BE9D4C5}"/>
    <cellStyle name="Percentuale 20 4 3" xfId="3034" xr:uid="{12ACABBF-5D00-4A96-A877-F5D5796B86CE}"/>
    <cellStyle name="Percentuale 20 5" xfId="1616" xr:uid="{2467CA2C-FC88-4B6D-92BC-BCFF28220F64}"/>
    <cellStyle name="Percentuale 21" xfId="1617" xr:uid="{4ED710FA-88AC-4AA9-8B75-B17FE162ABEF}"/>
    <cellStyle name="Percentuale 21 2" xfId="1618" xr:uid="{DDCCAE16-EA55-4173-BB20-B512AFBCB3E8}"/>
    <cellStyle name="Percentuale 21 2 2" xfId="3036" xr:uid="{D08CCD77-2ACB-4C0A-9048-AC9FA846F5E1}"/>
    <cellStyle name="Percentuale 21 3" xfId="1619" xr:uid="{04496B1D-27B9-4E0F-88F4-4E4426483D4E}"/>
    <cellStyle name="Percentuale 21 3 2" xfId="1620" xr:uid="{79C51A8E-D222-4D1A-9C4A-1DF42058EB30}"/>
    <cellStyle name="Percentuale 21 3 3" xfId="1621" xr:uid="{FD9ED07B-881C-4FE4-BB05-EFDABD035C62}"/>
    <cellStyle name="Percentuale 21 3 3 2" xfId="3038" xr:uid="{6706B85D-5C47-40E8-A717-A9C494B16891}"/>
    <cellStyle name="Percentuale 21 3 4" xfId="3037" xr:uid="{DE18A3C8-2ABD-4A4A-9A45-D38833051D1A}"/>
    <cellStyle name="Percentuale 21 4" xfId="1622" xr:uid="{8B6EC416-A284-4D4F-B1E7-DA14E12358BF}"/>
    <cellStyle name="Percentuale 21 4 2" xfId="1623" xr:uid="{023EBBB3-EA35-4D9A-99C2-D29BAC1201F9}"/>
    <cellStyle name="Percentuale 21 4 2 2" xfId="3040" xr:uid="{1F0E6516-41E6-494C-9F3B-005DEC62E75A}"/>
    <cellStyle name="Percentuale 21 4 3" xfId="3039" xr:uid="{5F73C8CA-6702-4525-AF07-CA1A5191B493}"/>
    <cellStyle name="Percentuale 21 5" xfId="1624" xr:uid="{0273D526-134C-4DBF-A788-4188D6A93768}"/>
    <cellStyle name="Percentuale 22" xfId="1625" xr:uid="{01DE40C5-859D-4D89-95C3-0DFF2AE812EE}"/>
    <cellStyle name="Percentuale 22 2" xfId="1626" xr:uid="{85C202AD-F8C4-4908-812D-82451E00B5BF}"/>
    <cellStyle name="Percentuale 22 2 2" xfId="3041" xr:uid="{15CE1CD2-E041-404D-903C-AC0F4A6E5C3F}"/>
    <cellStyle name="Percentuale 22 3" xfId="1627" xr:uid="{5852A5B0-59F9-404F-91F7-3C0DC509FB59}"/>
    <cellStyle name="Percentuale 22 3 2" xfId="1628" xr:uid="{8177388A-FA83-4479-B58F-74FF2EBD22F3}"/>
    <cellStyle name="Percentuale 22 3 3" xfId="1629" xr:uid="{695A14B8-0509-49D7-B1EB-EE28D4DB4EBC}"/>
    <cellStyle name="Percentuale 22 3 3 2" xfId="3043" xr:uid="{50E40A49-33F7-49C2-BC79-38926B7A8AB1}"/>
    <cellStyle name="Percentuale 22 3 4" xfId="3042" xr:uid="{9A8AB966-8B6C-4AB2-BAC9-B350F71CB0BA}"/>
    <cellStyle name="Percentuale 22 4" xfId="1630" xr:uid="{A4DCC316-CF76-4402-A1EB-D26EAAC8A2FA}"/>
    <cellStyle name="Percentuale 22 4 2" xfId="1631" xr:uid="{35C5DEB6-0A26-4552-8376-9E386ACC4107}"/>
    <cellStyle name="Percentuale 22 4 2 2" xfId="3045" xr:uid="{69234FE2-7A5D-4D26-BA5E-541502B1E7AA}"/>
    <cellStyle name="Percentuale 22 4 3" xfId="3044" xr:uid="{500748E8-3F43-42D7-B1CE-8D9EC6E4D3D7}"/>
    <cellStyle name="Percentuale 22 5" xfId="1632" xr:uid="{4A24AC87-F613-4DCA-9B41-13DB1A8B5900}"/>
    <cellStyle name="Percentuale 23" xfId="1633" xr:uid="{CF9CA3B3-B353-40B3-A8BC-48801AFDB4A6}"/>
    <cellStyle name="Percentuale 23 2" xfId="1634" xr:uid="{0969C3A4-10B1-472E-906A-74A51934E6A4}"/>
    <cellStyle name="Percentuale 23 2 2" xfId="3046" xr:uid="{46321938-632B-4C95-8D7B-AA800E06FEFF}"/>
    <cellStyle name="Percentuale 23 3" xfId="1635" xr:uid="{F7E0901F-BD53-4D4B-91DE-BF81F9648CDF}"/>
    <cellStyle name="Percentuale 23 3 2" xfId="1636" xr:uid="{7E45EBA6-7EE7-4544-9FC6-D79E3DF2A7F6}"/>
    <cellStyle name="Percentuale 23 3 3" xfId="1637" xr:uid="{CCD48AF2-7910-4F8D-9D5E-FE41DD65596E}"/>
    <cellStyle name="Percentuale 23 3 3 2" xfId="3048" xr:uid="{1E923122-3354-4030-ADB6-CC7524667F8F}"/>
    <cellStyle name="Percentuale 23 3 4" xfId="3047" xr:uid="{8695718C-956D-4396-B4AC-615B8CA2A8D6}"/>
    <cellStyle name="Percentuale 23 4" xfId="1638" xr:uid="{BBB31C93-0FFD-4A38-8191-3AE94269758D}"/>
    <cellStyle name="Percentuale 23 4 2" xfId="1639" xr:uid="{A554F8CB-16A3-45EE-B07F-4F3FE9658BEF}"/>
    <cellStyle name="Percentuale 23 4 2 2" xfId="3050" xr:uid="{5EF9147C-508D-4675-8FA6-058097D9193C}"/>
    <cellStyle name="Percentuale 23 4 3" xfId="3049" xr:uid="{0557F8F6-33A1-4E33-9078-4450D9ADA875}"/>
    <cellStyle name="Percentuale 23 5" xfId="1640" xr:uid="{FEC2BA61-F283-460B-B8ED-7CB1A16C4045}"/>
    <cellStyle name="Percentuale 24" xfId="1641" xr:uid="{74B070B1-A1FC-41AF-B434-27E0D93A08A2}"/>
    <cellStyle name="Percentuale 24 2" xfId="1642" xr:uid="{D3C7F52A-3348-4FAB-81AD-142E49847632}"/>
    <cellStyle name="Percentuale 24 2 2" xfId="3051" xr:uid="{6657BC53-BE2E-407A-811B-380FA9958632}"/>
    <cellStyle name="Percentuale 24 3" xfId="1643" xr:uid="{0F284B24-545D-40F7-B3EC-223453057BE7}"/>
    <cellStyle name="Percentuale 24 3 2" xfId="1644" xr:uid="{F1BF7C08-BD05-43B3-A12B-61CF89FABFF7}"/>
    <cellStyle name="Percentuale 24 3 3" xfId="1645" xr:uid="{66CC4319-52C0-4047-BCFE-68AF2B07A641}"/>
    <cellStyle name="Percentuale 24 3 3 2" xfId="3053" xr:uid="{130B4093-667D-4060-918D-F17EB307157D}"/>
    <cellStyle name="Percentuale 24 3 4" xfId="3052" xr:uid="{6D0DE18D-F2CA-46C5-BFCD-34B4E508E8BF}"/>
    <cellStyle name="Percentuale 24 4" xfId="1646" xr:uid="{462BA8C1-B930-4C20-97CF-A2CE8F10B136}"/>
    <cellStyle name="Percentuale 24 4 2" xfId="1647" xr:uid="{2F29934A-B0E8-4514-9848-629032F12CA1}"/>
    <cellStyle name="Percentuale 24 4 2 2" xfId="3055" xr:uid="{89DAD9A2-596A-49DE-A2B6-0256F53C9D49}"/>
    <cellStyle name="Percentuale 24 4 3" xfId="3054" xr:uid="{51C72D44-3B64-4C69-8E4F-393A5BF22783}"/>
    <cellStyle name="Percentuale 24 5" xfId="1648" xr:uid="{3A794BA4-9D75-4799-A3B7-36DD6D20DC15}"/>
    <cellStyle name="Percentuale 25" xfId="1649" xr:uid="{F16FE5A8-5E23-438F-96B7-CE1411AB4166}"/>
    <cellStyle name="Percentuale 25 2" xfId="1650" xr:uid="{5C84AECA-1401-4B22-835A-D087BAB68CFC}"/>
    <cellStyle name="Percentuale 25 2 2" xfId="3056" xr:uid="{60FD1A0A-838A-4733-AF5C-54EDE4E50BDE}"/>
    <cellStyle name="Percentuale 25 3" xfId="1651" xr:uid="{0C5AE5B0-2818-44A6-A94D-84A6FA54E30D}"/>
    <cellStyle name="Percentuale 25 3 2" xfId="1652" xr:uid="{3E5E0CCB-C9C5-4579-8E05-50EC52D4F27F}"/>
    <cellStyle name="Percentuale 25 3 3" xfId="1653" xr:uid="{88BB3185-F8FB-494D-A0DA-ED5896070EB5}"/>
    <cellStyle name="Percentuale 25 3 3 2" xfId="3058" xr:uid="{EEC2FF48-E291-430B-8D3D-CF87F1613572}"/>
    <cellStyle name="Percentuale 25 3 4" xfId="3057" xr:uid="{64AEC39B-3A87-42F0-B3BB-08FB00532C80}"/>
    <cellStyle name="Percentuale 25 4" xfId="1654" xr:uid="{577F3443-20AA-4B8B-9AD2-46FE7F318F5A}"/>
    <cellStyle name="Percentuale 25 4 2" xfId="1655" xr:uid="{C3C5D28D-9C44-458A-97F7-EE16EF884FCD}"/>
    <cellStyle name="Percentuale 25 4 2 2" xfId="3060" xr:uid="{9D0BF30A-F1DE-43A5-8DB5-CC9C19D758E4}"/>
    <cellStyle name="Percentuale 25 4 3" xfId="3059" xr:uid="{A11D15CF-A022-452C-BA6B-2B16B1B8240B}"/>
    <cellStyle name="Percentuale 25 5" xfId="1656" xr:uid="{A15D2F43-DABF-4076-A5D8-A9BF0A2A8018}"/>
    <cellStyle name="Percentuale 26" xfId="1657" xr:uid="{CD4613BE-F254-49CB-8506-BB921F87BD97}"/>
    <cellStyle name="Percentuale 26 2" xfId="1658" xr:uid="{99F89368-05E5-457F-97EE-DEBD0C43AF01}"/>
    <cellStyle name="Percentuale 26 2 2" xfId="3061" xr:uid="{79288311-A5CB-4E6C-99A4-4C97EE353661}"/>
    <cellStyle name="Percentuale 26 3" xfId="1659" xr:uid="{722D0DF9-963A-4FC7-A161-DA42446B00C1}"/>
    <cellStyle name="Percentuale 26 3 2" xfId="1660" xr:uid="{00AE1924-C99E-4E9A-9A40-E4527006549A}"/>
    <cellStyle name="Percentuale 26 3 3" xfId="1661" xr:uid="{641212BB-7A92-431C-86E3-FCB89DE9D40C}"/>
    <cellStyle name="Percentuale 26 3 3 2" xfId="3063" xr:uid="{5FA49C38-FE84-4986-B98C-7F381D10D607}"/>
    <cellStyle name="Percentuale 26 3 4" xfId="3062" xr:uid="{7BAC04F4-3427-42A1-A2A5-E04A67489DD2}"/>
    <cellStyle name="Percentuale 26 4" xfId="1662" xr:uid="{E2752381-D84B-4327-89D3-BCA2D89F7F3B}"/>
    <cellStyle name="Percentuale 26 4 2" xfId="1663" xr:uid="{724B2B93-EAA2-40AC-9E16-11E8A8C6CD6E}"/>
    <cellStyle name="Percentuale 26 4 2 2" xfId="3065" xr:uid="{F2125082-0028-434B-A05A-29FF276B6721}"/>
    <cellStyle name="Percentuale 26 4 3" xfId="3064" xr:uid="{53A4EA0F-AE7C-412F-946F-CF26649C6095}"/>
    <cellStyle name="Percentuale 26 5" xfId="1664" xr:uid="{1F44EFC6-4094-47AF-B059-483A58385D42}"/>
    <cellStyle name="Percentuale 27" xfId="1665" xr:uid="{7006C287-C9A4-4148-8483-3E7A53EB27AD}"/>
    <cellStyle name="Percentuale 27 2" xfId="1666" xr:uid="{8719C23A-C3D6-4F50-9D08-211C1B3FB44D}"/>
    <cellStyle name="Percentuale 27 2 2" xfId="3066" xr:uid="{7E059E86-CA1B-4F0A-8BBF-E2987594875C}"/>
    <cellStyle name="Percentuale 27 3" xfId="1667" xr:uid="{A839CE11-3F0F-4DBF-8B16-1A8F0018561C}"/>
    <cellStyle name="Percentuale 27 3 2" xfId="1668" xr:uid="{BD813CB2-E478-46F0-9B97-E2DE177621DC}"/>
    <cellStyle name="Percentuale 27 3 3" xfId="1669" xr:uid="{07D573B6-0666-4258-8C4B-EE4317CA17EC}"/>
    <cellStyle name="Percentuale 27 3 3 2" xfId="3068" xr:uid="{F9712535-CD50-420C-995D-1059CFC8878C}"/>
    <cellStyle name="Percentuale 27 3 4" xfId="3067" xr:uid="{FF3A7FAE-F5F4-4274-BE3F-F350905FE3B8}"/>
    <cellStyle name="Percentuale 27 4" xfId="1670" xr:uid="{0EEEC56D-7CD2-4340-A144-FE71706ADA3C}"/>
    <cellStyle name="Percentuale 27 4 2" xfId="1671" xr:uid="{6D770125-C800-4461-BF2C-8E8AB0E31610}"/>
    <cellStyle name="Percentuale 27 4 2 2" xfId="3070" xr:uid="{38EDC969-B4E9-42DC-835E-0547B8DC76A3}"/>
    <cellStyle name="Percentuale 27 4 3" xfId="3069" xr:uid="{D78CB456-05A9-414E-92FF-2D6067553FAA}"/>
    <cellStyle name="Percentuale 27 5" xfId="1672" xr:uid="{35612E3D-71AC-467A-9B4D-CFA44BC8F78C}"/>
    <cellStyle name="Percentuale 28" xfId="1673" xr:uid="{0C22BF1D-E504-4D9C-8EAF-F7FD592E6FC9}"/>
    <cellStyle name="Percentuale 28 2" xfId="1674" xr:uid="{CBD20988-4D36-484B-85E8-713654514865}"/>
    <cellStyle name="Percentuale 28 2 2" xfId="3071" xr:uid="{E7F0E88D-A1EA-41D4-928C-644E8580619B}"/>
    <cellStyle name="Percentuale 28 3" xfId="1675" xr:uid="{8624FC4D-6503-4812-A280-96424590351F}"/>
    <cellStyle name="Percentuale 28 3 2" xfId="1676" xr:uid="{A6D2BFBE-0BFB-45E4-BF72-A43239118FD4}"/>
    <cellStyle name="Percentuale 28 3 3" xfId="1677" xr:uid="{073089D6-2D3E-46F7-8EE3-A0A5C6B68EF0}"/>
    <cellStyle name="Percentuale 28 3 3 2" xfId="3073" xr:uid="{DC03B7F6-4CDF-4BD3-9CE4-FF95686CE2A8}"/>
    <cellStyle name="Percentuale 28 3 4" xfId="3072" xr:uid="{7A4CAD4A-F5D4-4A72-A7D4-F16AEC245AB2}"/>
    <cellStyle name="Percentuale 28 4" xfId="1678" xr:uid="{14C90834-B0A8-4B9A-95E6-7FC1FF560092}"/>
    <cellStyle name="Percentuale 28 4 2" xfId="1679" xr:uid="{45F47674-0555-41B1-A024-15278022A65D}"/>
    <cellStyle name="Percentuale 28 4 2 2" xfId="3075" xr:uid="{7757E770-10A8-4656-94D6-6587B7721959}"/>
    <cellStyle name="Percentuale 28 4 3" xfId="3074" xr:uid="{64FCB8ED-03B1-4ED2-BA9F-29872AD323AA}"/>
    <cellStyle name="Percentuale 28 5" xfId="1680" xr:uid="{92E95FE1-CEBE-4F81-8194-43527A20CA1D}"/>
    <cellStyle name="Percentuale 29" xfId="1681" xr:uid="{C197A7E2-4C7D-4A02-B5F5-F20D8E9C8A87}"/>
    <cellStyle name="Percentuale 29 2" xfId="1682" xr:uid="{C9BDCB3D-829B-4AB5-BDA9-3905F88FB72A}"/>
    <cellStyle name="Percentuale 29 2 2" xfId="3076" xr:uid="{437FEF3F-32F4-4A0F-A55A-41745087FE48}"/>
    <cellStyle name="Percentuale 29 3" xfId="1683" xr:uid="{ABA86615-6B83-49BE-BEC3-245ABE8A6BD0}"/>
    <cellStyle name="Percentuale 29 3 2" xfId="1684" xr:uid="{DA913A00-D717-47B6-9699-BE33E6FFBE18}"/>
    <cellStyle name="Percentuale 29 3 3" xfId="1685" xr:uid="{BFFB9677-FC5C-4BDD-ACFB-E84F3AD5788D}"/>
    <cellStyle name="Percentuale 29 3 3 2" xfId="3078" xr:uid="{83B9FAEA-380E-4720-A7BA-52FEA723A37B}"/>
    <cellStyle name="Percentuale 29 3 4" xfId="3077" xr:uid="{5B37E98C-9DD5-40FC-AF0E-38A42302FE95}"/>
    <cellStyle name="Percentuale 29 4" xfId="1686" xr:uid="{01FCB3FD-F23F-44F3-A460-9309FEB4B177}"/>
    <cellStyle name="Percentuale 29 4 2" xfId="1687" xr:uid="{97142A93-AE45-41AB-9D10-CF8777E622CC}"/>
    <cellStyle name="Percentuale 29 4 2 2" xfId="3080" xr:uid="{59174932-8707-46C9-8969-12E35874E864}"/>
    <cellStyle name="Percentuale 29 4 3" xfId="3079" xr:uid="{9FA2B9DB-8BF3-4B44-AD63-071F68FB4878}"/>
    <cellStyle name="Percentuale 29 5" xfId="1688" xr:uid="{3BB70054-610C-4C80-9D88-27A023566654}"/>
    <cellStyle name="Percentuale 3" xfId="1689" xr:uid="{DEB51271-2635-4B23-BC82-DFE2D1A6867D}"/>
    <cellStyle name="Percentuale 3 2" xfId="1690" xr:uid="{ECA33289-290B-403F-8AD0-ED61E5AFF983}"/>
    <cellStyle name="Percentuale 3 2 2" xfId="3081" xr:uid="{37A69156-6058-4257-8381-A6770F8D533C}"/>
    <cellStyle name="Percentuale 3 3" xfId="1691" xr:uid="{177184D0-9DFB-4767-81C5-4269EA4AD64A}"/>
    <cellStyle name="Percentuale 3 3 2" xfId="1692" xr:uid="{2D2284E8-53CE-4457-AB7A-9A2E5674DEEC}"/>
    <cellStyle name="Percentuale 3 3 3" xfId="1693" xr:uid="{205D347B-2118-429D-805B-A729146D8E09}"/>
    <cellStyle name="Percentuale 3 3 3 2" xfId="3083" xr:uid="{C9607DB4-72F7-4588-8513-E38396B1EFAE}"/>
    <cellStyle name="Percentuale 3 3 4" xfId="3082" xr:uid="{96803790-8925-4EFC-8AA0-C92176FD650D}"/>
    <cellStyle name="Percentuale 3 4" xfId="1694" xr:uid="{7DFCBE5C-6600-4114-987D-6DC2AEE498AA}"/>
    <cellStyle name="Percentuale 3 4 2" xfId="1695" xr:uid="{36CEC0C3-B454-47AC-A5A7-E2D5A23C675F}"/>
    <cellStyle name="Percentuale 3 4 2 2" xfId="3085" xr:uid="{DF651C7E-8160-40D0-9077-197D1611ED00}"/>
    <cellStyle name="Percentuale 3 4 3" xfId="3084" xr:uid="{662D8F26-3BF5-4060-8CF1-B7D2559E9900}"/>
    <cellStyle name="Percentuale 3 5" xfId="1696" xr:uid="{D4F3729F-65DD-4778-B96B-29B295472E70}"/>
    <cellStyle name="Percentuale 30" xfId="1697" xr:uid="{ACAEFEE9-36A6-41D7-A794-5F1FDB924A1D}"/>
    <cellStyle name="Percentuale 30 2" xfId="1698" xr:uid="{D4E7AAF4-C56F-459A-8961-CA5164A99427}"/>
    <cellStyle name="Percentuale 30 2 2" xfId="3086" xr:uid="{03D09DE7-EFF3-4C82-AB4B-99915876C4DB}"/>
    <cellStyle name="Percentuale 30 3" xfId="1699" xr:uid="{B4970003-2D3A-4AD7-863D-E68C37AD663C}"/>
    <cellStyle name="Percentuale 30 3 2" xfId="1700" xr:uid="{024C01F0-ACA5-4331-BEF7-ADA7BB329780}"/>
    <cellStyle name="Percentuale 30 3 3" xfId="1701" xr:uid="{575A236F-C44A-48E0-89B0-81D23E9DEFB5}"/>
    <cellStyle name="Percentuale 30 3 3 2" xfId="3088" xr:uid="{DC23F99C-14B2-4003-8DC6-17F717D6951D}"/>
    <cellStyle name="Percentuale 30 3 4" xfId="3087" xr:uid="{1BEA24A3-AFFC-48CB-B19A-EB4B2BD39D8D}"/>
    <cellStyle name="Percentuale 30 4" xfId="1702" xr:uid="{D7425340-E6AB-4BD7-AD13-6AF7129A0177}"/>
    <cellStyle name="Percentuale 30 4 2" xfId="1703" xr:uid="{05B7B0DF-A15D-4AF8-98D6-50BCBA0298F5}"/>
    <cellStyle name="Percentuale 30 4 2 2" xfId="3090" xr:uid="{788C8C06-5A9B-4C64-A36D-64160B3728AE}"/>
    <cellStyle name="Percentuale 30 4 3" xfId="3089" xr:uid="{334B4739-84AF-45F8-8458-0F4A49028BED}"/>
    <cellStyle name="Percentuale 30 5" xfId="1704" xr:uid="{97F2C07F-706A-45B9-B560-EE5AD89A4D73}"/>
    <cellStyle name="Percentuale 31" xfId="1705" xr:uid="{C03EA9AE-C762-4D51-8433-7AB543AD00A1}"/>
    <cellStyle name="Percentuale 31 2" xfId="1706" xr:uid="{7FE495D9-B20E-4C35-BF39-42F6326F7A69}"/>
    <cellStyle name="Percentuale 31 2 2" xfId="3091" xr:uid="{075493FF-B261-4298-8B5E-48674619C0D1}"/>
    <cellStyle name="Percentuale 31 3" xfId="1707" xr:uid="{F1647AC3-4B59-4B22-BFC1-1CAB5A9D3833}"/>
    <cellStyle name="Percentuale 31 3 2" xfId="1708" xr:uid="{AF08A32F-2017-4ED1-B233-AF08626D6C0B}"/>
    <cellStyle name="Percentuale 31 3 3" xfId="1709" xr:uid="{17B56B79-7EB1-4932-A6CD-F85B82F3F249}"/>
    <cellStyle name="Percentuale 31 3 3 2" xfId="3093" xr:uid="{E18AF424-6939-4B42-B87B-F7C60C096451}"/>
    <cellStyle name="Percentuale 31 3 4" xfId="3092" xr:uid="{8FC13FA8-078B-44D4-A1BE-6191EFF1D65F}"/>
    <cellStyle name="Percentuale 31 4" xfId="1710" xr:uid="{6C3FCDE8-0C69-4F49-A616-77C8DE7FC50E}"/>
    <cellStyle name="Percentuale 31 4 2" xfId="1711" xr:uid="{DF74958E-C6C6-4573-892F-956564720857}"/>
    <cellStyle name="Percentuale 31 4 2 2" xfId="3095" xr:uid="{D326C560-332B-4868-BDB6-6250AFC311E1}"/>
    <cellStyle name="Percentuale 31 4 3" xfId="3094" xr:uid="{D258C6BD-A66B-47EC-89D7-A338B7C005AF}"/>
    <cellStyle name="Percentuale 31 5" xfId="1712" xr:uid="{3C48BEAD-2560-4B26-889D-D0CCA870CAFB}"/>
    <cellStyle name="Percentuale 32" xfId="1713" xr:uid="{E9F8CF0F-98AF-4CAC-8DFC-F1F1087A4C8A}"/>
    <cellStyle name="Percentuale 32 2" xfId="1714" xr:uid="{28347496-100F-48DF-85DE-2DEB3710C67B}"/>
    <cellStyle name="Percentuale 32 2 2" xfId="3096" xr:uid="{7236BC16-0143-4683-BE63-B3B2749C2FB2}"/>
    <cellStyle name="Percentuale 32 3" xfId="1715" xr:uid="{7AF4350F-B552-4453-BDAD-B3A683BC53FA}"/>
    <cellStyle name="Percentuale 32 3 2" xfId="1716" xr:uid="{1C29AC1A-018C-4307-A7C7-49DCA699795A}"/>
    <cellStyle name="Percentuale 32 3 3" xfId="1717" xr:uid="{F0D0C74E-AEEC-49B8-B2A0-BAE75B154AF7}"/>
    <cellStyle name="Percentuale 32 3 3 2" xfId="3098" xr:uid="{8A52DEDC-541F-4DC2-A5C6-DBADE0E6E637}"/>
    <cellStyle name="Percentuale 32 3 4" xfId="3097" xr:uid="{9322759F-616D-4657-B01F-54370DB95B78}"/>
    <cellStyle name="Percentuale 32 4" xfId="1718" xr:uid="{33DD232D-962E-4F40-BB3B-838C026F5967}"/>
    <cellStyle name="Percentuale 32 4 2" xfId="1719" xr:uid="{A1205D16-73F4-4106-B3BB-F7D6BF4364B4}"/>
    <cellStyle name="Percentuale 32 4 2 2" xfId="3100" xr:uid="{3AFE19E4-C209-49F5-B4C6-78E8E47DA74A}"/>
    <cellStyle name="Percentuale 32 4 3" xfId="3099" xr:uid="{759875B3-BC39-4336-9D29-049EDCDB828A}"/>
    <cellStyle name="Percentuale 32 5" xfId="1720" xr:uid="{0E6E2892-D6E1-41DD-ACDC-F0D5D6ADDD0B}"/>
    <cellStyle name="Percentuale 33" xfId="1721" xr:uid="{9F8B457A-C48E-4490-906E-2F37A3D9C7FD}"/>
    <cellStyle name="Percentuale 33 2" xfId="1722" xr:uid="{B2A0B18A-474E-43C5-8BD4-4F08844E6C08}"/>
    <cellStyle name="Percentuale 33 2 2" xfId="3101" xr:uid="{278783D8-2DDC-4735-8632-086B696FF135}"/>
    <cellStyle name="Percentuale 33 3" xfId="1723" xr:uid="{5882A3D6-A50E-4008-888B-BF898572A772}"/>
    <cellStyle name="Percentuale 33 3 2" xfId="1724" xr:uid="{7C67D28C-66D7-4400-8270-56BDF43889CE}"/>
    <cellStyle name="Percentuale 33 3 3" xfId="1725" xr:uid="{0D250908-2187-409D-A178-87AC06930185}"/>
    <cellStyle name="Percentuale 33 3 3 2" xfId="3103" xr:uid="{E7A9CC1D-1128-49B9-B236-1315374E547E}"/>
    <cellStyle name="Percentuale 33 3 4" xfId="3102" xr:uid="{ED95E8F3-566E-4891-896B-23770A9C0877}"/>
    <cellStyle name="Percentuale 33 4" xfId="1726" xr:uid="{A17CD36A-9FF4-49C0-AC1F-234309953123}"/>
    <cellStyle name="Percentuale 33 4 2" xfId="1727" xr:uid="{CE92F6D6-F022-4136-BFC3-6FE4B01FBBDA}"/>
    <cellStyle name="Percentuale 33 4 2 2" xfId="3105" xr:uid="{70585D02-4A30-49F0-AD61-BD1CFA3732CE}"/>
    <cellStyle name="Percentuale 33 4 3" xfId="3104" xr:uid="{503F66E0-D7B2-49E2-90D2-D506117BF3FF}"/>
    <cellStyle name="Percentuale 33 5" xfId="1728" xr:uid="{31B3AEB2-6C23-48C9-940B-36F14EBCA440}"/>
    <cellStyle name="Percentuale 34" xfId="1729" xr:uid="{02F4777F-41AE-456D-BD2D-B482B99A5ECD}"/>
    <cellStyle name="Percentuale 34 2" xfId="1730" xr:uid="{E84EDD08-5974-4674-A337-E1395183180A}"/>
    <cellStyle name="Percentuale 34 2 2" xfId="3106" xr:uid="{ED39E192-C538-411C-A6CA-D1F377982EA9}"/>
    <cellStyle name="Percentuale 34 3" xfId="1731" xr:uid="{B561DF01-6D7B-45F7-AD92-4AA6E9A59949}"/>
    <cellStyle name="Percentuale 34 3 2" xfId="1732" xr:uid="{606A4DFC-47CC-4CF6-997B-34DB510695E9}"/>
    <cellStyle name="Percentuale 34 3 3" xfId="1733" xr:uid="{BE17AE50-7185-427B-BAB9-F70C26C49E85}"/>
    <cellStyle name="Percentuale 34 3 3 2" xfId="3108" xr:uid="{BB9E1A25-4FF6-4D67-90CD-2FFF0D29670B}"/>
    <cellStyle name="Percentuale 34 3 4" xfId="3107" xr:uid="{9BDA4E89-0EC6-40FD-994A-C02334E06C57}"/>
    <cellStyle name="Percentuale 34 4" xfId="1734" xr:uid="{76919A46-C39A-4848-8700-36A7E529E8E5}"/>
    <cellStyle name="Percentuale 34 4 2" xfId="1735" xr:uid="{633ADEE0-F6EB-493F-93DD-3E00688BF57D}"/>
    <cellStyle name="Percentuale 34 4 2 2" xfId="3110" xr:uid="{5DA10B3F-3146-45CC-B38A-2A5FA07D73D0}"/>
    <cellStyle name="Percentuale 34 4 3" xfId="3109" xr:uid="{D0343882-9224-442D-A508-FD7D03AB388E}"/>
    <cellStyle name="Percentuale 34 5" xfId="1736" xr:uid="{BC212620-EC66-4886-A067-5D1DF5FD8493}"/>
    <cellStyle name="Percentuale 35" xfId="1737" xr:uid="{411875B2-A2DC-4892-8F37-987477380745}"/>
    <cellStyle name="Percentuale 35 2" xfId="1738" xr:uid="{5C04B8F0-B540-4735-B357-10EDC68A1CA9}"/>
    <cellStyle name="Percentuale 35 2 2" xfId="3111" xr:uid="{2B55506A-A3F1-4D80-ABFA-A13AB73812D1}"/>
    <cellStyle name="Percentuale 35 3" xfId="1739" xr:uid="{8EC4FC05-F6B3-4A91-8B56-39BB6C7EF5C3}"/>
    <cellStyle name="Percentuale 35 3 2" xfId="1740" xr:uid="{77F62C82-1F07-4AE5-B8AE-2308614C2D7D}"/>
    <cellStyle name="Percentuale 35 3 3" xfId="1741" xr:uid="{099E9561-1127-40A0-859A-C544E79AC95B}"/>
    <cellStyle name="Percentuale 35 3 3 2" xfId="3113" xr:uid="{64025507-74AA-49EC-9FB0-B744826D530B}"/>
    <cellStyle name="Percentuale 35 3 4" xfId="3112" xr:uid="{1B7A5420-D4D1-43AF-BE44-EF70C06D716D}"/>
    <cellStyle name="Percentuale 35 4" xfId="1742" xr:uid="{14C3698D-C8F1-4966-BA42-833661654584}"/>
    <cellStyle name="Percentuale 35 4 2" xfId="1743" xr:uid="{9F65C7DE-58A3-4BA9-810F-1E27E724E0DF}"/>
    <cellStyle name="Percentuale 35 4 2 2" xfId="3115" xr:uid="{2706BE5A-AAAC-4A29-94C3-5D08FF07A034}"/>
    <cellStyle name="Percentuale 35 4 3" xfId="3114" xr:uid="{FEC98578-F095-4494-B309-9450316C95D9}"/>
    <cellStyle name="Percentuale 35 5" xfId="1744" xr:uid="{2F7F1174-7190-46F0-A971-4B18DA790A97}"/>
    <cellStyle name="Percentuale 36" xfId="1745" xr:uid="{D2612BF0-BEDC-4DD7-8951-7CBEDEF8C64C}"/>
    <cellStyle name="Percentuale 36 2" xfId="1746" xr:uid="{DE718D91-6237-4279-91C4-9779C463A16A}"/>
    <cellStyle name="Percentuale 36 2 2" xfId="3116" xr:uid="{95873FA7-3C34-45F1-A2E1-A9196A71FB87}"/>
    <cellStyle name="Percentuale 36 3" xfId="1747" xr:uid="{E78A7990-6A0F-4DC4-8E7A-F313F3359BC9}"/>
    <cellStyle name="Percentuale 36 3 2" xfId="1748" xr:uid="{E06FF767-ADD4-4407-957C-A0483A5B830F}"/>
    <cellStyle name="Percentuale 36 3 3" xfId="1749" xr:uid="{C9797223-D7F7-416D-88AE-CE2D40237153}"/>
    <cellStyle name="Percentuale 36 3 3 2" xfId="3118" xr:uid="{E2E5FB36-F5AA-4AF8-AC10-F963F3F1A1D2}"/>
    <cellStyle name="Percentuale 36 3 4" xfId="3117" xr:uid="{146D7848-A8C0-4F4A-8BA1-787744E0A6A5}"/>
    <cellStyle name="Percentuale 36 4" xfId="1750" xr:uid="{C9E0332A-4697-4891-BE05-D94F5F3B95D8}"/>
    <cellStyle name="Percentuale 36 4 2" xfId="1751" xr:uid="{48FB28BB-88FF-4EE7-AA27-3A0AFFD046F5}"/>
    <cellStyle name="Percentuale 36 4 2 2" xfId="3120" xr:uid="{3C4B932E-48C1-4301-96AA-2995F78F6A40}"/>
    <cellStyle name="Percentuale 36 4 3" xfId="3119" xr:uid="{5E67BC3C-F751-4F4E-8D6D-1040D5F1F6B9}"/>
    <cellStyle name="Percentuale 36 5" xfId="1752" xr:uid="{7D7ED637-7EE4-4DAC-8A60-8286C469E9D0}"/>
    <cellStyle name="Percentuale 37" xfId="1753" xr:uid="{485F5805-CB60-463F-810A-7328EE0FF043}"/>
    <cellStyle name="Percentuale 37 2" xfId="1754" xr:uid="{E05AF8DB-3868-462E-9A55-3DC278A4B82C}"/>
    <cellStyle name="Percentuale 37 2 2" xfId="3121" xr:uid="{356CD8AC-F776-4A53-A35E-4A40CFF89EED}"/>
    <cellStyle name="Percentuale 37 3" xfId="1755" xr:uid="{1D7CB8AF-58D8-4B62-9A07-D20D1C2B804A}"/>
    <cellStyle name="Percentuale 37 3 2" xfId="1756" xr:uid="{892C39D6-7FCC-4D9D-94E0-EBFBCB2A7A1E}"/>
    <cellStyle name="Percentuale 37 3 3" xfId="1757" xr:uid="{F3A11F99-517F-4184-B546-9B41F26F0269}"/>
    <cellStyle name="Percentuale 37 3 3 2" xfId="3123" xr:uid="{D024886E-35B2-4B94-B628-E14A7B6FD658}"/>
    <cellStyle name="Percentuale 37 3 4" xfId="3122" xr:uid="{266A73B9-1069-42E0-B058-EFDD2C4A56FD}"/>
    <cellStyle name="Percentuale 37 4" xfId="1758" xr:uid="{A0033EED-9A1E-4220-80E2-0D467072ED23}"/>
    <cellStyle name="Percentuale 37 4 2" xfId="1759" xr:uid="{BF0A868C-5B0E-4EC5-A954-354825B3CDD3}"/>
    <cellStyle name="Percentuale 37 4 2 2" xfId="3125" xr:uid="{06D2855D-5A05-4706-B4D2-42A5F1CA2CEF}"/>
    <cellStyle name="Percentuale 37 4 3" xfId="3124" xr:uid="{B8FF424C-4012-4CEA-BDF0-90EC73654E4E}"/>
    <cellStyle name="Percentuale 37 5" xfId="1760" xr:uid="{A4021C8F-4542-4129-B89F-EA5CA07B9D99}"/>
    <cellStyle name="Percentuale 38" xfId="1761" xr:uid="{EF1CFAA0-7570-4EAE-A6F0-F11914954382}"/>
    <cellStyle name="Percentuale 38 2" xfId="1762" xr:uid="{3FB424C5-4985-457D-92D4-54215F935DB3}"/>
    <cellStyle name="Percentuale 38 2 2" xfId="3126" xr:uid="{CEC458F9-E4A3-47EA-9A8A-6BC93C14A600}"/>
    <cellStyle name="Percentuale 38 3" xfId="1763" xr:uid="{1F3D53C9-C34D-4CC5-8B39-F30D5F63AF91}"/>
    <cellStyle name="Percentuale 38 3 2" xfId="1764" xr:uid="{1193BF36-521F-4727-94A9-0F88447E949B}"/>
    <cellStyle name="Percentuale 38 3 3" xfId="1765" xr:uid="{07222ADF-8D28-47CF-9F03-863A5343AE3D}"/>
    <cellStyle name="Percentuale 38 3 3 2" xfId="3128" xr:uid="{6E96D713-4420-4E06-B8AE-CCA4AF7C60B4}"/>
    <cellStyle name="Percentuale 38 3 4" xfId="3127" xr:uid="{19251A5B-3A22-4451-8E5D-88DCDD92174D}"/>
    <cellStyle name="Percentuale 38 4" xfId="1766" xr:uid="{83B08C44-A846-4507-B445-2FA4A571DDA1}"/>
    <cellStyle name="Percentuale 38 4 2" xfId="1767" xr:uid="{145FF8BF-C6EF-41E2-AFF1-A0E504436A30}"/>
    <cellStyle name="Percentuale 38 4 2 2" xfId="3130" xr:uid="{92F6CB78-EF0A-4149-AF07-8065591C51E3}"/>
    <cellStyle name="Percentuale 38 4 3" xfId="3129" xr:uid="{6C2C1647-5547-40E5-8BE4-DD922575095B}"/>
    <cellStyle name="Percentuale 38 5" xfId="1768" xr:uid="{4B65B308-3899-4799-84F8-68B27ABDCAB9}"/>
    <cellStyle name="Percentuale 39" xfId="1769" xr:uid="{3A3E035B-A7FC-4E38-B6E5-971471D120BF}"/>
    <cellStyle name="Percentuale 39 2" xfId="1770" xr:uid="{115A07F8-4A20-4335-9F6F-E52590B011CD}"/>
    <cellStyle name="Percentuale 39 2 2" xfId="3131" xr:uid="{EAB6917B-BACD-4766-B563-0EC88E1AC7AE}"/>
    <cellStyle name="Percentuale 39 3" xfId="1771" xr:uid="{F85244B7-9766-4184-A8C9-C01BB4E783B3}"/>
    <cellStyle name="Percentuale 39 3 2" xfId="1772" xr:uid="{FC4837E1-FBBB-4849-A69E-C5593DD012AD}"/>
    <cellStyle name="Percentuale 39 3 3" xfId="1773" xr:uid="{B61EC2E2-F08F-46EC-AC51-29DAEDB50A71}"/>
    <cellStyle name="Percentuale 39 3 3 2" xfId="3133" xr:uid="{CEBB770D-E411-4504-8F09-8F01FFCE9C8C}"/>
    <cellStyle name="Percentuale 39 3 4" xfId="3132" xr:uid="{C5DACEC4-7BAD-470E-A873-3E8E45974141}"/>
    <cellStyle name="Percentuale 39 4" xfId="1774" xr:uid="{719D9B5F-B346-41EC-AE45-DDB178C6FB14}"/>
    <cellStyle name="Percentuale 39 4 2" xfId="1775" xr:uid="{6D5CC0DE-157A-4C44-92E4-88713A37FCF0}"/>
    <cellStyle name="Percentuale 39 4 2 2" xfId="3135" xr:uid="{5BC80383-5525-4DF8-A05C-27C06FCFFC3E}"/>
    <cellStyle name="Percentuale 39 4 3" xfId="3134" xr:uid="{AB7163A4-96C5-49B7-AE13-B22D9D5FE524}"/>
    <cellStyle name="Percentuale 39 5" xfId="1776" xr:uid="{D23A0295-0331-4FE0-8A9E-FA17A93094A8}"/>
    <cellStyle name="Percentuale 4" xfId="1777" xr:uid="{A095883B-986E-4ED1-9C89-21098E07D691}"/>
    <cellStyle name="Percentuale 4 2" xfId="1778" xr:uid="{0DF8CC5B-DB96-4D00-BA37-CF3DC08D926C}"/>
    <cellStyle name="Percentuale 4 2 2" xfId="3136" xr:uid="{02DA915D-FDE1-4260-B8CD-70376909EDC4}"/>
    <cellStyle name="Percentuale 4 3" xfId="1779" xr:uid="{49F49A89-0BF8-4C2A-9DCB-2F88CC2AF5FF}"/>
    <cellStyle name="Percentuale 4 3 2" xfId="1780" xr:uid="{645499F7-E630-466B-8D47-7B8E6714D6E3}"/>
    <cellStyle name="Percentuale 4 3 3" xfId="1781" xr:uid="{CC382048-523B-4CA9-BD0A-077ABC673566}"/>
    <cellStyle name="Percentuale 4 3 3 2" xfId="3138" xr:uid="{B1D1F43A-2BDF-4646-AF8A-5A548D56EA54}"/>
    <cellStyle name="Percentuale 4 3 4" xfId="3137" xr:uid="{5A72D021-30C7-4870-AA08-DCE27B7E2688}"/>
    <cellStyle name="Percentuale 4 4" xfId="1782" xr:uid="{61C7FCC3-E15E-4863-B409-B6E4F9016D5C}"/>
    <cellStyle name="Percentuale 4 4 2" xfId="1783" xr:uid="{502FFEDC-CB86-4FBB-A4BD-F3E77D1B321B}"/>
    <cellStyle name="Percentuale 4 4 2 2" xfId="3140" xr:uid="{5E4C2DFA-9F03-47E4-B6BB-D878B11253CE}"/>
    <cellStyle name="Percentuale 4 4 3" xfId="3139" xr:uid="{BEE340F9-23D3-477F-AEB2-90781268D096}"/>
    <cellStyle name="Percentuale 4 5" xfId="1784" xr:uid="{40EEDC30-9A38-4E8E-BFA7-1A9775FFB1FF}"/>
    <cellStyle name="Percentuale 40" xfId="1785" xr:uid="{549188FB-1A7D-442E-AE63-84A00F62F157}"/>
    <cellStyle name="Percentuale 40 2" xfId="1786" xr:uid="{E11B271F-88E1-4FB4-9A2B-875AC13A8BC9}"/>
    <cellStyle name="Percentuale 40 2 2" xfId="3141" xr:uid="{8F1D14BC-A6D8-4CB6-A624-51D8D9364B42}"/>
    <cellStyle name="Percentuale 40 3" xfId="1787" xr:uid="{CDDC784F-C1D2-4CF6-9C4B-302609693C72}"/>
    <cellStyle name="Percentuale 40 3 2" xfId="1788" xr:uid="{CD21B856-A7BA-4971-A0C6-A6C47C38CFDC}"/>
    <cellStyle name="Percentuale 40 3 3" xfId="1789" xr:uid="{5D90AC32-2905-4009-B8A5-C80AAC74677D}"/>
    <cellStyle name="Percentuale 40 3 3 2" xfId="3143" xr:uid="{755E95DC-7051-41A2-889A-0208322C1478}"/>
    <cellStyle name="Percentuale 40 3 4" xfId="3142" xr:uid="{545BCC1C-0AA4-41E7-9035-34A981D2DA4E}"/>
    <cellStyle name="Percentuale 40 4" xfId="1790" xr:uid="{4E4C9F46-951B-4A6A-AB6A-ADD06F54ABFF}"/>
    <cellStyle name="Percentuale 40 4 2" xfId="1791" xr:uid="{B6821215-34DD-41BD-889F-DE133072523C}"/>
    <cellStyle name="Percentuale 40 4 2 2" xfId="3145" xr:uid="{BFBBFA51-258D-4FB4-8F5A-38F917811E82}"/>
    <cellStyle name="Percentuale 40 4 3" xfId="3144" xr:uid="{75E1CC2C-EF75-4994-AEB1-7DED4466C286}"/>
    <cellStyle name="Percentuale 40 5" xfId="1792" xr:uid="{51BA0A39-C05F-4687-9D44-1347A5DB365E}"/>
    <cellStyle name="Percentuale 41" xfId="1793" xr:uid="{D6546D0C-2499-4A1B-A4F8-85F98F8B5D3C}"/>
    <cellStyle name="Percentuale 41 2" xfId="1794" xr:uid="{4C8A13D5-D418-4979-845D-0AFA91F2FB8A}"/>
    <cellStyle name="Percentuale 41 2 2" xfId="3146" xr:uid="{7E213359-3F08-46DE-A526-FA4645FFEE16}"/>
    <cellStyle name="Percentuale 41 3" xfId="1795" xr:uid="{A7704995-FC10-47A7-894D-3E96EE993379}"/>
    <cellStyle name="Percentuale 41 3 2" xfId="1796" xr:uid="{EB1A817A-343F-4B56-AA76-5C21C2401334}"/>
    <cellStyle name="Percentuale 41 3 3" xfId="1797" xr:uid="{24861C9B-D966-47A9-A9FA-2CB7293E153C}"/>
    <cellStyle name="Percentuale 41 3 3 2" xfId="3148" xr:uid="{EAD583F9-8590-4334-9653-831BFB914B13}"/>
    <cellStyle name="Percentuale 41 3 4" xfId="3147" xr:uid="{E00EBC75-F980-494C-8040-4F95E3091ACE}"/>
    <cellStyle name="Percentuale 41 4" xfId="1798" xr:uid="{06D6445E-4489-47F0-8F57-F10B78B72A61}"/>
    <cellStyle name="Percentuale 41 4 2" xfId="1799" xr:uid="{47B7DA43-A70B-4747-BE7B-980864FD45A0}"/>
    <cellStyle name="Percentuale 41 4 2 2" xfId="3150" xr:uid="{1752F90C-B202-4874-AFC7-F39CA9FD7215}"/>
    <cellStyle name="Percentuale 41 4 3" xfId="3149" xr:uid="{90F4AE18-D9CE-4527-A769-550B25FD629D}"/>
    <cellStyle name="Percentuale 41 5" xfId="1800" xr:uid="{8B427DEF-F19A-4254-8319-B3A6C1462A17}"/>
    <cellStyle name="Percentuale 42" xfId="1801" xr:uid="{A7BDBF7D-6CA2-4202-8BEF-4C716C935F50}"/>
    <cellStyle name="Percentuale 42 2" xfId="1802" xr:uid="{13CE501B-2A4E-45BA-8C63-E8C7E3D17B1F}"/>
    <cellStyle name="Percentuale 42 2 2" xfId="3151" xr:uid="{62F6954C-DCE7-4DBF-86A6-CA123E35BF29}"/>
    <cellStyle name="Percentuale 42 3" xfId="1803" xr:uid="{D2CE4E7D-C676-44A5-80DF-3454ACE4E020}"/>
    <cellStyle name="Percentuale 42 3 2" xfId="1804" xr:uid="{87C13A4A-C830-4986-9053-61EBAC29A79D}"/>
    <cellStyle name="Percentuale 42 3 3" xfId="1805" xr:uid="{20843D29-6070-42E5-B11E-853D35B9EFBF}"/>
    <cellStyle name="Percentuale 42 3 3 2" xfId="3153" xr:uid="{9E705E67-8C4E-46D7-BBAC-A91575053F6B}"/>
    <cellStyle name="Percentuale 42 3 4" xfId="3152" xr:uid="{3854C6B9-DA6B-421D-9F0F-93BB05127E1F}"/>
    <cellStyle name="Percentuale 42 4" xfId="1806" xr:uid="{A0F02DD4-82CA-405B-835C-EAF44A7F043D}"/>
    <cellStyle name="Percentuale 42 4 2" xfId="1807" xr:uid="{0FE31F43-FDC4-4F63-A5C9-991BE701C995}"/>
    <cellStyle name="Percentuale 42 4 2 2" xfId="3155" xr:uid="{74E8F1ED-95EB-417F-B613-3ACBBE1ABF65}"/>
    <cellStyle name="Percentuale 42 4 3" xfId="3154" xr:uid="{80938697-F1C3-4C9C-835D-D38A4F9DDCAD}"/>
    <cellStyle name="Percentuale 42 5" xfId="1808" xr:uid="{B4086660-1E79-4615-A9C5-613D34EBD9CA}"/>
    <cellStyle name="Percentuale 43" xfId="1809" xr:uid="{5FF39539-5D92-4B5E-AAAB-DE1C43BE558A}"/>
    <cellStyle name="Percentuale 43 2" xfId="1810" xr:uid="{4B9B9B33-A9AC-4178-91EB-398BD9490670}"/>
    <cellStyle name="Percentuale 43 2 2" xfId="3156" xr:uid="{EEDAC116-1FCB-4F40-9874-9397EC1E8377}"/>
    <cellStyle name="Percentuale 43 3" xfId="1811" xr:uid="{EE21FCBC-624A-46A2-8B71-A2AA71534AA4}"/>
    <cellStyle name="Percentuale 43 3 2" xfId="1812" xr:uid="{AE99BB20-5985-420B-8652-0E1B3B5318A2}"/>
    <cellStyle name="Percentuale 43 3 3" xfId="1813" xr:uid="{ECDC4B9F-A72E-43DD-BCCA-8F899BE40648}"/>
    <cellStyle name="Percentuale 43 3 3 2" xfId="3158" xr:uid="{D97C1402-693A-4F95-A2EB-ECC43ADF7874}"/>
    <cellStyle name="Percentuale 43 3 4" xfId="3157" xr:uid="{73C17D32-FB4C-40B9-AE92-FF0C49433E4F}"/>
    <cellStyle name="Percentuale 43 4" xfId="1814" xr:uid="{5EB507C8-DFE8-4FF8-A128-541CA9211743}"/>
    <cellStyle name="Percentuale 43 4 2" xfId="1815" xr:uid="{EBEBEFDC-3890-420D-87BC-C2FBF902CEE2}"/>
    <cellStyle name="Percentuale 43 4 2 2" xfId="3160" xr:uid="{6185A3C0-5C09-493B-8A51-6F7AF4E04AB1}"/>
    <cellStyle name="Percentuale 43 4 3" xfId="3159" xr:uid="{35A55716-27ED-40AE-B409-506162A2D57F}"/>
    <cellStyle name="Percentuale 43 5" xfId="1816" xr:uid="{771AC6CE-F177-4542-8B8B-A57C78ACB2D1}"/>
    <cellStyle name="Percentuale 44" xfId="1817" xr:uid="{3E84B972-29EF-46D5-8E21-25A849654E17}"/>
    <cellStyle name="Percentuale 44 2" xfId="1818" xr:uid="{A231FDCB-0651-47E8-8D63-5C8BBB995E6F}"/>
    <cellStyle name="Percentuale 44 2 2" xfId="3161" xr:uid="{2AC98683-A73D-4E3D-A017-EB86D44B1232}"/>
    <cellStyle name="Percentuale 44 3" xfId="1819" xr:uid="{0383D4F8-3017-48C8-B613-3311C402841B}"/>
    <cellStyle name="Percentuale 44 3 2" xfId="1820" xr:uid="{1D43A3DA-9968-472F-A7D7-821F750A6A7E}"/>
    <cellStyle name="Percentuale 44 3 3" xfId="1821" xr:uid="{DA6C4520-D671-4FEF-8467-C42740158477}"/>
    <cellStyle name="Percentuale 44 3 3 2" xfId="3163" xr:uid="{417E245C-9460-4E1D-82E6-5097171644B2}"/>
    <cellStyle name="Percentuale 44 3 4" xfId="3162" xr:uid="{1AB52338-EA77-43DD-9324-553D61CA24CB}"/>
    <cellStyle name="Percentuale 44 4" xfId="1822" xr:uid="{33CA6CA6-41C1-4A23-ADE0-D50279967452}"/>
    <cellStyle name="Percentuale 44 4 2" xfId="1823" xr:uid="{E2112190-4107-480A-A40E-1223C424F210}"/>
    <cellStyle name="Percentuale 44 4 2 2" xfId="3165" xr:uid="{087F379B-A261-4DFA-85B6-5ECEB98C8600}"/>
    <cellStyle name="Percentuale 44 4 3" xfId="3164" xr:uid="{052DBD4D-8ED2-4C14-A355-A246B656CC59}"/>
    <cellStyle name="Percentuale 44 5" xfId="1824" xr:uid="{077B2522-8B99-4A0D-B42D-C8DD1460ED9F}"/>
    <cellStyle name="Percentuale 45" xfId="1825" xr:uid="{DF42C654-B4C9-4297-9AE7-8520799C6405}"/>
    <cellStyle name="Percentuale 45 2" xfId="1826" xr:uid="{81D6E79A-4E08-4DB0-91BE-1505BF954FFB}"/>
    <cellStyle name="Percentuale 45 2 2" xfId="3166" xr:uid="{7F79E1E1-8CA7-405F-94C1-F50D94190107}"/>
    <cellStyle name="Percentuale 45 3" xfId="1827" xr:uid="{26F7854C-42CB-4BBE-AD46-445806F723E2}"/>
    <cellStyle name="Percentuale 45 3 2" xfId="1828" xr:uid="{67FB3BE8-7442-43E1-94F2-594903F2D837}"/>
    <cellStyle name="Percentuale 45 3 3" xfId="1829" xr:uid="{85014D20-6CF2-4042-ADC9-8B535535CDFA}"/>
    <cellStyle name="Percentuale 45 3 3 2" xfId="3168" xr:uid="{BDABF0F1-ABC1-40D5-8A36-0AAC70DD7F0D}"/>
    <cellStyle name="Percentuale 45 3 4" xfId="3167" xr:uid="{60898179-ABDC-4B44-8C15-E81692A0A9AB}"/>
    <cellStyle name="Percentuale 45 4" xfId="1830" xr:uid="{6E02B23C-754D-4AF4-A043-D52514F9FA69}"/>
    <cellStyle name="Percentuale 45 4 2" xfId="1831" xr:uid="{9496497E-109A-447A-8CA0-387B71946999}"/>
    <cellStyle name="Percentuale 45 4 2 2" xfId="3170" xr:uid="{473D8581-D3B1-4C7C-A740-442C8C6CBC31}"/>
    <cellStyle name="Percentuale 45 4 3" xfId="3169" xr:uid="{9F82B29D-93D3-410E-A341-0FEBDE43F1F9}"/>
    <cellStyle name="Percentuale 45 5" xfId="1832" xr:uid="{FE0FB077-CC1D-4307-9E81-78166F242988}"/>
    <cellStyle name="Percentuale 46" xfId="1833" xr:uid="{B9A258F7-121F-497E-8917-D442067EFEAB}"/>
    <cellStyle name="Percentuale 46 2" xfId="1834" xr:uid="{E1192F3A-2EF4-454E-9419-1AEEDE0E3BED}"/>
    <cellStyle name="Percentuale 46 2 2" xfId="3171" xr:uid="{CE3C4F82-CC01-4E2B-9BC8-31799ADCEECF}"/>
    <cellStyle name="Percentuale 46 3" xfId="1835" xr:uid="{E0E5BD2B-498A-42ED-9E7D-711FD6626302}"/>
    <cellStyle name="Percentuale 46 3 2" xfId="1836" xr:uid="{A0895B0F-FDC9-41EA-BD56-8A69A58B6E1B}"/>
    <cellStyle name="Percentuale 46 3 3" xfId="1837" xr:uid="{C8BAF110-5BA7-4517-8BB9-9AFC4896275F}"/>
    <cellStyle name="Percentuale 46 3 3 2" xfId="3173" xr:uid="{CAEF973C-380A-47E9-9932-6E743B6001B0}"/>
    <cellStyle name="Percentuale 46 3 4" xfId="3172" xr:uid="{29D2CF75-6532-4CCD-ACB0-4495570316D7}"/>
    <cellStyle name="Percentuale 46 4" xfId="1838" xr:uid="{039F7A94-EA95-4E79-9813-10462C58CD8E}"/>
    <cellStyle name="Percentuale 46 4 2" xfId="1839" xr:uid="{51EB9036-C9B3-4088-B8BB-1929F213B644}"/>
    <cellStyle name="Percentuale 46 4 2 2" xfId="3175" xr:uid="{D83FDBEB-EEFF-400F-A953-CC3FDD8D5FD5}"/>
    <cellStyle name="Percentuale 46 4 3" xfId="3174" xr:uid="{8646594F-CF79-4B31-B416-40FA1E262F2C}"/>
    <cellStyle name="Percentuale 46 5" xfId="1840" xr:uid="{9F0AFE0B-6F50-494E-BA10-FEA8DE1A2CA2}"/>
    <cellStyle name="Percentuale 47" xfId="1841" xr:uid="{F5E5B82C-1B69-4DE4-95FC-EEA5BF4140F0}"/>
    <cellStyle name="Percentuale 47 2" xfId="1842" xr:uid="{ED84FD5A-5618-42A5-90AF-287F1003FDF1}"/>
    <cellStyle name="Percentuale 47 2 2" xfId="3176" xr:uid="{487D507C-22A3-45E0-99DB-83256F7A28B6}"/>
    <cellStyle name="Percentuale 47 3" xfId="1843" xr:uid="{BA7E3A7E-55F5-4BC0-9203-B783744289B5}"/>
    <cellStyle name="Percentuale 47 3 2" xfId="1844" xr:uid="{7CF725D7-3D08-4817-9893-649A800878E8}"/>
    <cellStyle name="Percentuale 47 3 3" xfId="1845" xr:uid="{CE51DB12-78F4-4521-9F88-DA03CD88D2DE}"/>
    <cellStyle name="Percentuale 47 3 3 2" xfId="3178" xr:uid="{3843F6BB-9183-449F-9213-8C2EA787C8ED}"/>
    <cellStyle name="Percentuale 47 3 4" xfId="3177" xr:uid="{0F8CBC9B-4D9D-48AB-B4BE-3C6BB1A76EF8}"/>
    <cellStyle name="Percentuale 47 4" xfId="1846" xr:uid="{C158D14A-3068-4A16-9088-7E89037F926C}"/>
    <cellStyle name="Percentuale 47 4 2" xfId="1847" xr:uid="{6FB9154E-94FA-4E94-9A14-21D5BC33846D}"/>
    <cellStyle name="Percentuale 47 4 2 2" xfId="3180" xr:uid="{ACDC417D-A19A-4F7B-9DEE-DA46C8D2A9E5}"/>
    <cellStyle name="Percentuale 47 4 3" xfId="3179" xr:uid="{CF6CC9A6-7740-4F88-9062-543C24435E80}"/>
    <cellStyle name="Percentuale 47 5" xfId="1848" xr:uid="{B05B194E-DD79-42BD-90D8-3AE012E43B2E}"/>
    <cellStyle name="Percentuale 48" xfId="1849" xr:uid="{980A59C8-17D8-4B5F-BB2F-4C5EFFE30050}"/>
    <cellStyle name="Percentuale 48 2" xfId="1850" xr:uid="{3159BAED-2C38-4EB3-8E88-3FDF713AAB07}"/>
    <cellStyle name="Percentuale 48 2 2" xfId="3181" xr:uid="{5DF7F909-F999-4390-A6D2-92F30B1DB92F}"/>
    <cellStyle name="Percentuale 48 3" xfId="1851" xr:uid="{D2E48440-677D-4304-BE7F-1CD963612960}"/>
    <cellStyle name="Percentuale 48 3 2" xfId="1852" xr:uid="{F1808671-66DD-4499-A459-B57F3390DC75}"/>
    <cellStyle name="Percentuale 48 3 3" xfId="1853" xr:uid="{CF5D47EF-A9D8-4FCF-A5D1-DC60DA305DAF}"/>
    <cellStyle name="Percentuale 48 3 3 2" xfId="3183" xr:uid="{70A0F35E-56A7-488B-BA69-08BAD6B93C48}"/>
    <cellStyle name="Percentuale 48 3 4" xfId="3182" xr:uid="{83A127E5-71E1-4224-BC5D-39E7844DDF09}"/>
    <cellStyle name="Percentuale 48 4" xfId="1854" xr:uid="{E1EDE9CD-EFE1-4035-A40F-BBB31AFCFAFC}"/>
    <cellStyle name="Percentuale 48 4 2" xfId="1855" xr:uid="{2E847D89-F7B2-474F-BEDF-307A4979751C}"/>
    <cellStyle name="Percentuale 48 4 2 2" xfId="3185" xr:uid="{53CA327C-D637-4DD4-9FB6-9546AEBD8FE0}"/>
    <cellStyle name="Percentuale 48 4 3" xfId="3184" xr:uid="{1F39AFA6-5F44-49FD-80A8-ECFCB6FBC702}"/>
    <cellStyle name="Percentuale 48 5" xfId="1856" xr:uid="{D0E69BDA-C1F7-4F0E-B82C-217F37ECEBA3}"/>
    <cellStyle name="Percentuale 49" xfId="1857" xr:uid="{37181472-746A-4647-ABD4-6FA5B050DA93}"/>
    <cellStyle name="Percentuale 49 2" xfId="1858" xr:uid="{44358CAE-3049-4E59-AFDC-DE4E0CA71606}"/>
    <cellStyle name="Percentuale 49 2 2" xfId="3186" xr:uid="{4433993B-9AB3-4C57-AE52-0312337F82C3}"/>
    <cellStyle name="Percentuale 49 3" xfId="1859" xr:uid="{917BF7E5-7A5F-4812-8125-C9B3EDD3D80F}"/>
    <cellStyle name="Percentuale 49 3 2" xfId="1860" xr:uid="{F0223A53-58C7-40C5-A397-3226D8E38B1D}"/>
    <cellStyle name="Percentuale 49 3 3" xfId="1861" xr:uid="{D2968BC0-AF3F-451F-BC1F-0F125EFC2B8E}"/>
    <cellStyle name="Percentuale 49 3 3 2" xfId="3188" xr:uid="{828EE205-7924-4CD0-AD48-D97BA4FA5D08}"/>
    <cellStyle name="Percentuale 49 3 4" xfId="3187" xr:uid="{E5B7DAD1-5254-455A-A085-34B2E5C6EE9F}"/>
    <cellStyle name="Percentuale 49 4" xfId="1862" xr:uid="{07A8F498-C3C6-409B-8D85-51C5C280E212}"/>
    <cellStyle name="Percentuale 49 4 2" xfId="1863" xr:uid="{FA68897D-7F9E-4780-B12C-C8E831DB58CF}"/>
    <cellStyle name="Percentuale 49 4 2 2" xfId="3190" xr:uid="{A939FE9E-516E-47E3-8471-2F88BA178F11}"/>
    <cellStyle name="Percentuale 49 4 3" xfId="3189" xr:uid="{50DFB141-6B1C-4D75-8C20-2BC30508A61C}"/>
    <cellStyle name="Percentuale 49 5" xfId="1864" xr:uid="{6EEECA3A-DA57-40E5-A8C1-87919DCCBA3C}"/>
    <cellStyle name="Percentuale 5" xfId="1865" xr:uid="{124E24B8-B920-47BE-8AA6-AEF196F0A575}"/>
    <cellStyle name="Percentuale 5 2" xfId="1866" xr:uid="{CA981E39-FB88-4332-8E1D-A5DDF5A3D9E6}"/>
    <cellStyle name="Percentuale 5 2 2" xfId="3191" xr:uid="{2579ED87-C990-429D-9452-133BA4A2978B}"/>
    <cellStyle name="Percentuale 5 3" xfId="1867" xr:uid="{00E735F6-0983-4428-B4DA-972F0A65BD6A}"/>
    <cellStyle name="Percentuale 5 3 2" xfId="1868" xr:uid="{A362C5A9-7CD5-429A-8B4D-64AF10E2B8BB}"/>
    <cellStyle name="Percentuale 5 3 3" xfId="1869" xr:uid="{337B7345-F4A4-4959-8DD9-1CB904BE28B6}"/>
    <cellStyle name="Percentuale 5 3 3 2" xfId="3193" xr:uid="{BAA9BDA2-E186-4E53-9EA6-8AEFE2040FF9}"/>
    <cellStyle name="Percentuale 5 3 4" xfId="3192" xr:uid="{BEC03DB2-97A6-4559-8087-5731AC4B39E2}"/>
    <cellStyle name="Percentuale 5 4" xfId="1870" xr:uid="{4E69EC4D-C2E4-409B-9555-F7066FB6BC4A}"/>
    <cellStyle name="Percentuale 5 4 2" xfId="1871" xr:uid="{03FA1C97-2F8E-4ACB-8774-E368FCA420B7}"/>
    <cellStyle name="Percentuale 5 4 2 2" xfId="3195" xr:uid="{3C430772-61E5-4B20-8FAC-414645FA66F9}"/>
    <cellStyle name="Percentuale 5 4 3" xfId="3194" xr:uid="{DF5824A1-B12C-4357-8C60-26613423965F}"/>
    <cellStyle name="Percentuale 5 5" xfId="1872" xr:uid="{C48F2CFF-CE8F-49D6-8979-FD7EF95237DB}"/>
    <cellStyle name="Percentuale 50" xfId="1873" xr:uid="{E63BEA36-4B09-47E4-A34D-32029C769EFC}"/>
    <cellStyle name="Percentuale 50 2" xfId="1874" xr:uid="{6D6B5E4F-9574-498E-9108-D8C13F99894E}"/>
    <cellStyle name="Percentuale 50 2 2" xfId="3196" xr:uid="{4FB3D8CE-C044-449A-8A82-B51D9DDCB7FA}"/>
    <cellStyle name="Percentuale 50 3" xfId="1875" xr:uid="{D0B24809-AE03-4AC7-8863-E081A79ECEE0}"/>
    <cellStyle name="Percentuale 50 3 2" xfId="1876" xr:uid="{E8E12972-0DBC-40FF-A65B-7D8253EBC658}"/>
    <cellStyle name="Percentuale 50 3 3" xfId="1877" xr:uid="{036C3DAC-E1AA-407D-A618-B6FEB0B51BCB}"/>
    <cellStyle name="Percentuale 50 3 3 2" xfId="3198" xr:uid="{03740727-9708-47D4-9C3C-F31720684BFA}"/>
    <cellStyle name="Percentuale 50 3 4" xfId="3197" xr:uid="{95A3766A-9BC7-4E7E-8FE8-6F22E45D30F7}"/>
    <cellStyle name="Percentuale 50 4" xfId="1878" xr:uid="{35C90AA3-0CB8-4BF5-A8D9-6BD23CCEC487}"/>
    <cellStyle name="Percentuale 50 4 2" xfId="1879" xr:uid="{E84B711B-2AC7-45E0-BB0E-72256C3D4BB6}"/>
    <cellStyle name="Percentuale 50 4 2 2" xfId="3200" xr:uid="{DAD0F8A9-B58D-4ED3-AA71-53C6CAB84D5A}"/>
    <cellStyle name="Percentuale 50 4 3" xfId="3199" xr:uid="{4446B64A-BD6E-4555-97B1-44B80E78D937}"/>
    <cellStyle name="Percentuale 50 5" xfId="1880" xr:uid="{6154DAD0-9399-4C41-9A8F-4E0BFF7FA321}"/>
    <cellStyle name="Percentuale 51" xfId="1881" xr:uid="{4B884719-4AC3-43AE-AF11-4B6808DE46DB}"/>
    <cellStyle name="Percentuale 51 2" xfId="1882" xr:uid="{0D79DEF0-36A6-4FA2-A89C-DBB54AE01FA3}"/>
    <cellStyle name="Percentuale 51 2 2" xfId="3201" xr:uid="{2EA46C20-8BC5-4F36-883B-0CA15BFE5214}"/>
    <cellStyle name="Percentuale 51 3" xfId="1883" xr:uid="{92BB810F-5B24-4192-8242-DEB2DD9B9052}"/>
    <cellStyle name="Percentuale 51 3 2" xfId="1884" xr:uid="{631998D6-BB55-4632-A1C3-4E4897CD95DF}"/>
    <cellStyle name="Percentuale 51 3 3" xfId="1885" xr:uid="{E25FD742-71B4-4DCC-A1BD-A0B0CAC25199}"/>
    <cellStyle name="Percentuale 51 3 3 2" xfId="3203" xr:uid="{1931C01F-02DF-4E80-AAC9-DE3EDA17844D}"/>
    <cellStyle name="Percentuale 51 3 4" xfId="3202" xr:uid="{BDD3E785-37EE-4CBF-AFD3-318EBDD9962A}"/>
    <cellStyle name="Percentuale 51 4" xfId="1886" xr:uid="{61D56529-DACB-49C6-B366-623BCF5887FC}"/>
    <cellStyle name="Percentuale 51 4 2" xfId="1887" xr:uid="{A0A72601-D61B-439C-8913-589AE9984E4E}"/>
    <cellStyle name="Percentuale 51 4 2 2" xfId="3205" xr:uid="{0B75E18E-EADF-445F-B251-F129827A7B44}"/>
    <cellStyle name="Percentuale 51 4 3" xfId="3204" xr:uid="{142E71A0-2B17-4F6A-B583-37625FAC0687}"/>
    <cellStyle name="Percentuale 51 5" xfId="1888" xr:uid="{2065A584-5FAD-4C7D-AECD-5E4B0F7BE85C}"/>
    <cellStyle name="Percentuale 52" xfId="1889" xr:uid="{48C1418B-2126-49E3-888B-F6C00E83F8C2}"/>
    <cellStyle name="Percentuale 52 2" xfId="1890" xr:uid="{3E3D035D-9762-4FFC-BCFC-90A98C684B0D}"/>
    <cellStyle name="Percentuale 52 2 2" xfId="3206" xr:uid="{2C358582-E684-4540-860C-8D11898EE2E1}"/>
    <cellStyle name="Percentuale 52 3" xfId="1891" xr:uid="{BD089DFD-907B-4187-A5F0-E2F86DB138C6}"/>
    <cellStyle name="Percentuale 52 3 2" xfId="1892" xr:uid="{50D6E9B7-905C-460F-8A68-26E4EE2F5B8E}"/>
    <cellStyle name="Percentuale 52 3 3" xfId="1893" xr:uid="{644107AC-8DF9-4FBA-955A-6BAF9AA4003D}"/>
    <cellStyle name="Percentuale 52 3 3 2" xfId="3208" xr:uid="{410E4D5C-A716-4129-9693-682C7D7C200D}"/>
    <cellStyle name="Percentuale 52 3 4" xfId="3207" xr:uid="{59122B7E-689E-4DE1-9E44-166B92E04C71}"/>
    <cellStyle name="Percentuale 52 4" xfId="1894" xr:uid="{F3AEEFA3-8E9F-46AA-8F37-F9F0B52DE669}"/>
    <cellStyle name="Percentuale 52 4 2" xfId="1895" xr:uid="{9EF21F84-4A9D-4DFF-BABA-32CF8D212E94}"/>
    <cellStyle name="Percentuale 52 4 2 2" xfId="3210" xr:uid="{4C469D8B-816F-4AA1-B042-41A0095A6AF1}"/>
    <cellStyle name="Percentuale 52 4 3" xfId="3209" xr:uid="{B3059967-4937-48D4-A24E-CC9FC3EF58CF}"/>
    <cellStyle name="Percentuale 52 5" xfId="1896" xr:uid="{7F4AEC56-EE37-4FBC-BD32-66A13DFC0373}"/>
    <cellStyle name="Percentuale 53" xfId="1897" xr:uid="{E5DDBB63-3D71-4EC2-83B7-6A43C6E0EABD}"/>
    <cellStyle name="Percentuale 53 2" xfId="1898" xr:uid="{64DA91D9-F933-42B9-A62F-FE03EEC0F083}"/>
    <cellStyle name="Percentuale 53 2 2" xfId="3211" xr:uid="{44FC89AE-479E-4FDD-9EEA-CA88C9438355}"/>
    <cellStyle name="Percentuale 53 3" xfId="1899" xr:uid="{363B2BF1-689B-4C50-ACB7-F943619A9581}"/>
    <cellStyle name="Percentuale 53 3 2" xfId="1900" xr:uid="{AF6B893D-43A9-45BF-9F82-2E32295B0E25}"/>
    <cellStyle name="Percentuale 53 3 3" xfId="1901" xr:uid="{CA7F9E39-07B8-4A47-92EF-01748FC243DF}"/>
    <cellStyle name="Percentuale 53 3 3 2" xfId="3213" xr:uid="{79AA0A08-90A4-406D-9953-E0D4FD547665}"/>
    <cellStyle name="Percentuale 53 3 4" xfId="3212" xr:uid="{B9519FCA-7CB6-4B8C-BF84-B89B7AF6047D}"/>
    <cellStyle name="Percentuale 53 4" xfId="1902" xr:uid="{3009E627-E663-4EB8-BAD3-53513B787A48}"/>
    <cellStyle name="Percentuale 53 4 2" xfId="1903" xr:uid="{FEF16713-AB18-410C-99F1-7BA89C35A118}"/>
    <cellStyle name="Percentuale 53 4 2 2" xfId="3215" xr:uid="{99E94923-3A10-43EF-8301-530EC388C2D8}"/>
    <cellStyle name="Percentuale 53 4 3" xfId="3214" xr:uid="{5747C2DD-8B69-4BAF-BB5E-232B78334B1F}"/>
    <cellStyle name="Percentuale 53 5" xfId="1904" xr:uid="{7BC57D8D-71A4-4322-BA20-ECAAC8EBB1CA}"/>
    <cellStyle name="Percentuale 54" xfId="1905" xr:uid="{CC79DA3C-A35C-49DD-844C-FAEFFC26C120}"/>
    <cellStyle name="Percentuale 54 2" xfId="1906" xr:uid="{3AE28580-CE75-46ED-B23E-75AA33811159}"/>
    <cellStyle name="Percentuale 54 2 2" xfId="3216" xr:uid="{BA0245BC-7A54-4AD4-8155-200A1BACFA12}"/>
    <cellStyle name="Percentuale 54 3" xfId="1907" xr:uid="{63621BB8-696A-4316-86CD-6FAC07CB8106}"/>
    <cellStyle name="Percentuale 54 3 2" xfId="1908" xr:uid="{30EB4F0C-7197-4912-BFBF-A0C6ABA011ED}"/>
    <cellStyle name="Percentuale 54 3 3" xfId="1909" xr:uid="{CE1294D6-73AC-4BB4-9A7A-3924DD250CC3}"/>
    <cellStyle name="Percentuale 54 3 3 2" xfId="3218" xr:uid="{A86BF9A2-8EE8-4187-9B3E-108344066082}"/>
    <cellStyle name="Percentuale 54 3 4" xfId="3217" xr:uid="{FDA25D4B-5984-4C24-92AF-A1A8B413C2CD}"/>
    <cellStyle name="Percentuale 54 4" xfId="1910" xr:uid="{B439A365-D38E-41F1-8DAF-710DF151A8C4}"/>
    <cellStyle name="Percentuale 54 4 2" xfId="1911" xr:uid="{68A33FFA-E12B-47AA-8D89-1EDD8B79CFFD}"/>
    <cellStyle name="Percentuale 54 4 2 2" xfId="3220" xr:uid="{0811D890-4937-40BE-B364-7FC564FACD5D}"/>
    <cellStyle name="Percentuale 54 4 3" xfId="3219" xr:uid="{40A81E5F-9646-4D16-A3C6-E7942175D969}"/>
    <cellStyle name="Percentuale 54 5" xfId="1912" xr:uid="{3DCB1334-5B31-448F-B714-573494B6CB6E}"/>
    <cellStyle name="Percentuale 55" xfId="1913" xr:uid="{1DAB68CE-B95C-4B50-87CB-AD29C33879C6}"/>
    <cellStyle name="Percentuale 55 2" xfId="1914" xr:uid="{4075929A-A05B-4880-918F-E06AD0F0EB48}"/>
    <cellStyle name="Percentuale 55 2 2" xfId="3221" xr:uid="{C7C2C082-2F46-4407-8221-AB2B36F2D854}"/>
    <cellStyle name="Percentuale 55 3" xfId="1915" xr:uid="{A5E71972-A797-4CA1-A694-EE6AC6C2ABF7}"/>
    <cellStyle name="Percentuale 55 3 2" xfId="1916" xr:uid="{F1164661-C357-48AB-ABC6-80C895B16620}"/>
    <cellStyle name="Percentuale 55 3 3" xfId="1917" xr:uid="{B84078DE-8F08-4467-BCF2-99E93337B28E}"/>
    <cellStyle name="Percentuale 55 3 3 2" xfId="3223" xr:uid="{6EC564E7-9540-4199-8511-A908DEAF0EE5}"/>
    <cellStyle name="Percentuale 55 3 4" xfId="3222" xr:uid="{E1318A3E-4521-4097-B539-6E46D48907E5}"/>
    <cellStyle name="Percentuale 55 4" xfId="1918" xr:uid="{80D72617-F37C-4ED0-A26B-AF175B08274A}"/>
    <cellStyle name="Percentuale 55 4 2" xfId="1919" xr:uid="{F2761098-DB74-40E6-B8A4-EB18F86A3FD8}"/>
    <cellStyle name="Percentuale 55 4 2 2" xfId="3225" xr:uid="{785C94DF-EE24-4E1F-A2E2-EBCE96EFFFAC}"/>
    <cellStyle name="Percentuale 55 4 3" xfId="3224" xr:uid="{18155176-1BAC-4D72-8CF8-12EA3EFD9EC2}"/>
    <cellStyle name="Percentuale 55 5" xfId="1920" xr:uid="{9D047370-42B8-4D1D-A76C-A389FCEA4F7E}"/>
    <cellStyle name="Percentuale 56" xfId="1921" xr:uid="{E1FA12F7-0830-4DD3-BDC0-025ED07D2367}"/>
    <cellStyle name="Percentuale 56 2" xfId="1922" xr:uid="{7EB40D8F-B699-427A-866D-C89456941E70}"/>
    <cellStyle name="Percentuale 56 2 2" xfId="3226" xr:uid="{E4C68F2C-FCB1-4BD5-B3BC-5B8EB690809E}"/>
    <cellStyle name="Percentuale 56 3" xfId="1923" xr:uid="{AC045295-EFD5-487F-88D5-4C6871635985}"/>
    <cellStyle name="Percentuale 56 3 2" xfId="1924" xr:uid="{DE5A9DFE-1ADB-4A7A-9577-6F10FAD44192}"/>
    <cellStyle name="Percentuale 56 3 3" xfId="1925" xr:uid="{02C41B98-AD19-4BE7-86DE-BFEE98CCCC81}"/>
    <cellStyle name="Percentuale 56 3 3 2" xfId="3228" xr:uid="{682863D7-1283-4EF6-9E27-92D5C0C71139}"/>
    <cellStyle name="Percentuale 56 3 4" xfId="3227" xr:uid="{CAAA7561-029D-44F3-870D-7C3008E10E6C}"/>
    <cellStyle name="Percentuale 56 4" xfId="1926" xr:uid="{E53FB189-F3A6-47E2-89F2-A1A39DB64EA5}"/>
    <cellStyle name="Percentuale 56 4 2" xfId="1927" xr:uid="{71914EC1-360A-429A-9339-D9235F69B996}"/>
    <cellStyle name="Percentuale 56 4 2 2" xfId="3230" xr:uid="{FB1F1D11-3216-4817-8672-839C86AE19AA}"/>
    <cellStyle name="Percentuale 56 4 3" xfId="3229" xr:uid="{D37C7C8E-F733-4AD7-BAB2-A9AB2E907972}"/>
    <cellStyle name="Percentuale 56 5" xfId="1928" xr:uid="{C4CF2328-957C-430E-B342-4228C0D6F3BF}"/>
    <cellStyle name="Percentuale 57" xfId="1929" xr:uid="{16443253-2629-499A-BF0D-8DBADB2AE7C8}"/>
    <cellStyle name="Percentuale 57 2" xfId="1930" xr:uid="{57F57150-33A1-4273-A84D-DB8E57094837}"/>
    <cellStyle name="Percentuale 57 2 2" xfId="3231" xr:uid="{A73D8824-9969-4CF7-A8FC-DDD9CF18AE37}"/>
    <cellStyle name="Percentuale 57 3" xfId="1931" xr:uid="{6D5521B5-4C0B-4F23-8E13-6B1127524601}"/>
    <cellStyle name="Percentuale 57 3 2" xfId="1932" xr:uid="{649A7469-CA8A-4976-8EF1-2F22FCAD400F}"/>
    <cellStyle name="Percentuale 57 3 3" xfId="1933" xr:uid="{AB73D470-893C-428D-AAB1-A3932ADA820B}"/>
    <cellStyle name="Percentuale 57 3 3 2" xfId="3233" xr:uid="{256D77D9-1128-44BD-ADFD-4141E5CB10BF}"/>
    <cellStyle name="Percentuale 57 3 4" xfId="3232" xr:uid="{1A54EFB4-3CE7-4501-AEC1-F683F9CF6717}"/>
    <cellStyle name="Percentuale 57 4" xfId="1934" xr:uid="{DBA54666-17FE-43A8-9283-7EC735A6BE60}"/>
    <cellStyle name="Percentuale 57 4 2" xfId="1935" xr:uid="{9B6C6D58-25C5-4451-B190-0E09AF3BD267}"/>
    <cellStyle name="Percentuale 57 4 2 2" xfId="3235" xr:uid="{D6D30C2A-6444-4C09-AFCC-0B8277E80010}"/>
    <cellStyle name="Percentuale 57 4 3" xfId="3234" xr:uid="{A694E51D-820D-4D15-AD81-AE378482DE46}"/>
    <cellStyle name="Percentuale 57 5" xfId="1936" xr:uid="{B4887A4C-3962-473D-A619-EA3B8D156000}"/>
    <cellStyle name="Percentuale 58" xfId="1937" xr:uid="{828A1E5B-B3B2-4C44-9C98-B897189EA398}"/>
    <cellStyle name="Percentuale 58 2" xfId="1938" xr:uid="{F9DC95FB-C132-43F6-A97D-35F57D732407}"/>
    <cellStyle name="Percentuale 58 2 2" xfId="3236" xr:uid="{62F46CB2-6DF1-48C2-AE24-F4D97EE6638F}"/>
    <cellStyle name="Percentuale 58 3" xfId="1939" xr:uid="{F3BA09DF-93D2-4EDB-9ABB-33CB832C3E91}"/>
    <cellStyle name="Percentuale 58 3 2" xfId="1940" xr:uid="{D55487DB-F78C-4262-82C4-F0A6EE271231}"/>
    <cellStyle name="Percentuale 58 3 3" xfId="1941" xr:uid="{E882D45A-CB31-401E-A37A-16C31C033673}"/>
    <cellStyle name="Percentuale 58 3 3 2" xfId="3238" xr:uid="{C4473CB6-50A5-4D1F-A0BD-682D29E5197F}"/>
    <cellStyle name="Percentuale 58 3 4" xfId="3237" xr:uid="{0CFD4427-1074-4492-AF30-00E47A5D689B}"/>
    <cellStyle name="Percentuale 58 4" xfId="1942" xr:uid="{3E2DD2C1-4BBC-435B-BC11-88EB8A3F684F}"/>
    <cellStyle name="Percentuale 58 4 2" xfId="1943" xr:uid="{D2964C3A-29DD-4A3D-9690-2650E097F71E}"/>
    <cellStyle name="Percentuale 58 4 2 2" xfId="3240" xr:uid="{4BC7900C-2938-4E69-BFF2-10F646EC9087}"/>
    <cellStyle name="Percentuale 58 4 3" xfId="3239" xr:uid="{2272B5AC-19DF-416F-8B6D-CC41D362907C}"/>
    <cellStyle name="Percentuale 58 5" xfId="1944" xr:uid="{00D0FE75-B902-4B7A-B226-2DA03082438E}"/>
    <cellStyle name="Percentuale 59" xfId="1945" xr:uid="{078B8C66-E61F-4CD8-A43A-AE470C56BDEC}"/>
    <cellStyle name="Percentuale 59 2" xfId="1946" xr:uid="{1E7E4AF0-5FA6-4429-BB6B-91989E09E163}"/>
    <cellStyle name="Percentuale 59 2 2" xfId="3241" xr:uid="{A41A1DBC-98AE-421E-9A29-ABE0BB983540}"/>
    <cellStyle name="Percentuale 59 3" xfId="1947" xr:uid="{19C0E05D-BCBD-4F33-8333-FBF3E0D8463D}"/>
    <cellStyle name="Percentuale 59 3 2" xfId="1948" xr:uid="{51015AA7-FDB2-43B1-AF03-9E0EA6EAB687}"/>
    <cellStyle name="Percentuale 59 3 3" xfId="1949" xr:uid="{0462ACEF-87E4-4AE6-8915-5630ABDFB1C3}"/>
    <cellStyle name="Percentuale 59 3 3 2" xfId="3243" xr:uid="{7186675C-DB79-4D63-90F0-2D4986EE3D28}"/>
    <cellStyle name="Percentuale 59 3 4" xfId="3242" xr:uid="{8EFC82DB-F61F-4093-BB50-4AE959852B1D}"/>
    <cellStyle name="Percentuale 59 4" xfId="1950" xr:uid="{E41FEB26-8E48-4835-9021-D0DA44F7B972}"/>
    <cellStyle name="Percentuale 59 4 2" xfId="1951" xr:uid="{34BD4E54-3F72-463C-894E-02D2FD99538A}"/>
    <cellStyle name="Percentuale 59 4 2 2" xfId="3245" xr:uid="{E131C6AB-36AA-40AA-A521-BA5FBCCAA376}"/>
    <cellStyle name="Percentuale 59 4 3" xfId="3244" xr:uid="{D1B9E452-D2A5-4CD0-AA20-9099DE11715D}"/>
    <cellStyle name="Percentuale 59 5" xfId="1952" xr:uid="{15652928-6CB4-495E-9F08-7C62802FE8E7}"/>
    <cellStyle name="Percentuale 6" xfId="1953" xr:uid="{FC69714F-581A-43B3-832B-E8ED9471C2C6}"/>
    <cellStyle name="Percentuale 6 2" xfId="1954" xr:uid="{79D051CE-AFDA-487B-AF98-1633DB1411D1}"/>
    <cellStyle name="Percentuale 6 2 2" xfId="3246" xr:uid="{194C6502-786B-4EDF-BC5A-D4839E6D99CA}"/>
    <cellStyle name="Percentuale 6 3" xfId="1955" xr:uid="{F3EA4A25-432B-4E6F-837B-3A578D826398}"/>
    <cellStyle name="Percentuale 6 3 2" xfId="1956" xr:uid="{35AFA2A1-2DB7-4728-9151-BAC5D2129962}"/>
    <cellStyle name="Percentuale 6 3 3" xfId="1957" xr:uid="{DE776B4F-E95D-4310-A80F-0A9565199F82}"/>
    <cellStyle name="Percentuale 6 3 3 2" xfId="3248" xr:uid="{8CF4B718-8977-49DC-82A7-37FF6F9CA87D}"/>
    <cellStyle name="Percentuale 6 3 4" xfId="3247" xr:uid="{3B5FFC5F-C14C-4D68-AE63-8FBD73D23EA3}"/>
    <cellStyle name="Percentuale 6 4" xfId="1958" xr:uid="{C674CCCA-BBC4-49FA-97B5-376259CF06D5}"/>
    <cellStyle name="Percentuale 6 4 2" xfId="1959" xr:uid="{3E9AEE5A-9F54-4F28-827E-5FF9B8507C97}"/>
    <cellStyle name="Percentuale 6 4 2 2" xfId="3250" xr:uid="{6A88F48A-67BB-400C-B7FB-C0CC46541CAE}"/>
    <cellStyle name="Percentuale 6 4 3" xfId="3249" xr:uid="{A9811140-D16A-42BB-B452-8FD75776B700}"/>
    <cellStyle name="Percentuale 6 5" xfId="1960" xr:uid="{49EB0B0E-49D9-4BDD-882E-1C5847D206E2}"/>
    <cellStyle name="Percentuale 60" xfId="1961" xr:uid="{F27936E8-0961-4215-A84C-E4436C029830}"/>
    <cellStyle name="Percentuale 60 2" xfId="1962" xr:uid="{0D179A11-7396-43DF-97AB-AAC6AA8C7F71}"/>
    <cellStyle name="Percentuale 60 2 2" xfId="3251" xr:uid="{D6F14D01-7C5E-4645-9AEC-91EF90E5120B}"/>
    <cellStyle name="Percentuale 60 3" xfId="1963" xr:uid="{B9A97F5C-4F9A-4ED5-8467-96C2DFE30A00}"/>
    <cellStyle name="Percentuale 60 3 2" xfId="1964" xr:uid="{4657136B-248F-40A8-8FA1-4ABDF94A2E9B}"/>
    <cellStyle name="Percentuale 60 3 3" xfId="1965" xr:uid="{F280616C-7D7E-4D6E-BEBD-F6535152CAC4}"/>
    <cellStyle name="Percentuale 60 3 3 2" xfId="3253" xr:uid="{9C356C57-3737-4AAD-BF10-EAF0F3E43167}"/>
    <cellStyle name="Percentuale 60 3 4" xfId="3252" xr:uid="{E16DADDB-4766-4A2C-8BC8-22CC5A82F2E9}"/>
    <cellStyle name="Percentuale 60 4" xfId="1966" xr:uid="{4735FFE9-2959-4BA0-B502-A6DD30E06EDE}"/>
    <cellStyle name="Percentuale 60 4 2" xfId="1967" xr:uid="{BA47B918-3951-4263-A7D5-F8AA94D3E0ED}"/>
    <cellStyle name="Percentuale 60 4 2 2" xfId="3255" xr:uid="{3177EE57-C6DE-4255-900A-FAA0EAD10A94}"/>
    <cellStyle name="Percentuale 60 4 3" xfId="3254" xr:uid="{0D37C207-5096-430A-B523-F0914100BEAE}"/>
    <cellStyle name="Percentuale 60 5" xfId="1968" xr:uid="{F6EA1D34-227B-47DA-997B-A19B8C72AA8C}"/>
    <cellStyle name="Percentuale 61" xfId="1969" xr:uid="{849BE410-49DF-4A68-8009-D593B203C627}"/>
    <cellStyle name="Percentuale 61 2" xfId="1970" xr:uid="{D45EB891-5E2D-4D48-8155-080C2CB4E860}"/>
    <cellStyle name="Percentuale 61 2 2" xfId="3256" xr:uid="{77D659B6-26F7-4DD7-B14E-592D8C76E487}"/>
    <cellStyle name="Percentuale 61 3" xfId="1971" xr:uid="{271938DD-34D4-4A1F-9A2E-F9F5F0FC226D}"/>
    <cellStyle name="Percentuale 61 3 2" xfId="1972" xr:uid="{60B7E061-6FC4-459F-913C-74E54AE76A73}"/>
    <cellStyle name="Percentuale 61 3 3" xfId="1973" xr:uid="{A0E84526-EE78-481D-8382-F13202B0DFB1}"/>
    <cellStyle name="Percentuale 61 3 3 2" xfId="3258" xr:uid="{E56D62D0-7903-474C-AC2D-BFFCF7805DB6}"/>
    <cellStyle name="Percentuale 61 3 4" xfId="3257" xr:uid="{D7E41CE9-5C07-4BE0-B1A9-0A509EC458AB}"/>
    <cellStyle name="Percentuale 61 4" xfId="1974" xr:uid="{5D4EA13C-2951-4418-B865-DD0BF78828D0}"/>
    <cellStyle name="Percentuale 61 4 2" xfId="1975" xr:uid="{AFFD831A-C4EC-4B3F-9B47-7A358F83EB16}"/>
    <cellStyle name="Percentuale 61 4 2 2" xfId="3260" xr:uid="{25748203-560F-4BDF-8821-79E5BF1E1FB2}"/>
    <cellStyle name="Percentuale 61 4 3" xfId="3259" xr:uid="{5688E467-E7D6-4689-9FA4-726F372B9B52}"/>
    <cellStyle name="Percentuale 61 5" xfId="1976" xr:uid="{A07C2C4B-0279-4820-9003-93B9DD9F5649}"/>
    <cellStyle name="Percentuale 62" xfId="1977" xr:uid="{1F7C3F8E-07FD-4656-BD9C-5D14EC38BDED}"/>
    <cellStyle name="Percentuale 62 2" xfId="3261" xr:uid="{03BDBB6D-0F08-4690-B574-CC703D646F67}"/>
    <cellStyle name="Percentuale 63" xfId="1978" xr:uid="{8D8A0FAC-1645-4D4E-8E5C-705811EF9909}"/>
    <cellStyle name="Percentuale 63 2" xfId="3262" xr:uid="{B804FE7A-07CE-431B-90C4-D6DA4D571FBE}"/>
    <cellStyle name="Percentuale 64" xfId="1979" xr:uid="{525324D6-8646-4A60-9291-6EA6DE848312}"/>
    <cellStyle name="Percentuale 64 2" xfId="3263" xr:uid="{F4CEA7B4-A0FE-4E2D-B7F1-2EF0A7B05819}"/>
    <cellStyle name="Percentuale 65" xfId="1980" xr:uid="{3CD3ED09-554A-4F8D-A48A-D2CC91077CCC}"/>
    <cellStyle name="Percentuale 65 2" xfId="3264" xr:uid="{86083F74-82B9-448F-B57E-75E33B95C9E7}"/>
    <cellStyle name="Percentuale 66" xfId="1981" xr:uid="{C1E56C61-FDFC-4A23-AE6F-88884DF3F0DC}"/>
    <cellStyle name="Percentuale 66 2" xfId="3265" xr:uid="{8C679120-9EBD-4420-BC9F-737F14219AFE}"/>
    <cellStyle name="Percentuale 67" xfId="1982" xr:uid="{7E4E7E52-BC93-4CAA-BC8C-490412160333}"/>
    <cellStyle name="Percentuale 67 2" xfId="3266" xr:uid="{F462A377-0F7A-4E57-A004-115D31AE46B3}"/>
    <cellStyle name="Percentuale 68" xfId="1983" xr:uid="{9BD345A2-40FD-467F-9314-D32A72389E6C}"/>
    <cellStyle name="Percentuale 68 2" xfId="1984" xr:uid="{D7FED225-B3A2-439C-A6A5-5BFF85045004}"/>
    <cellStyle name="Percentuale 68 2 2" xfId="3267" xr:uid="{E938BA56-5201-40FA-AF67-A4E34490ED76}"/>
    <cellStyle name="Percentuale 68 3" xfId="1985" xr:uid="{2F219194-8277-4938-9B61-19DEF53AD530}"/>
    <cellStyle name="Percentuale 68 3 2" xfId="1986" xr:uid="{DC9941BB-66F2-4C97-A1D1-3744F7BB4410}"/>
    <cellStyle name="Percentuale 68 3 3" xfId="1987" xr:uid="{C0208E38-A2EE-42BB-A1A6-0B55EED1B45B}"/>
    <cellStyle name="Percentuale 68 3 3 2" xfId="3269" xr:uid="{523B00DA-365A-469C-A8D2-D98DDB7AABF0}"/>
    <cellStyle name="Percentuale 68 3 4" xfId="3268" xr:uid="{9971589E-0078-4B97-B668-4D2841EEA020}"/>
    <cellStyle name="Percentuale 68 4" xfId="1988" xr:uid="{E1FCBA79-65D4-4BF7-BBA5-0D477B9CE6B6}"/>
    <cellStyle name="Percentuale 68 4 2" xfId="1989" xr:uid="{4F9F1E8A-9EDD-4383-9A57-1A09DF008646}"/>
    <cellStyle name="Percentuale 68 4 2 2" xfId="3271" xr:uid="{AD11A2F6-0CB2-4DF5-94AB-A509635BCDBB}"/>
    <cellStyle name="Percentuale 68 4 3" xfId="3270" xr:uid="{C9EC3F04-C239-44A7-8F09-8C3EB3BC4DC5}"/>
    <cellStyle name="Percentuale 68 5" xfId="1990" xr:uid="{8478E9A2-E705-49EA-B33D-A4362A5D03BF}"/>
    <cellStyle name="Percentuale 69" xfId="1991" xr:uid="{12F020FA-6F20-4E40-A918-9D6636C58659}"/>
    <cellStyle name="Percentuale 69 2" xfId="1992" xr:uid="{4DD6FFDB-221A-4784-ADF4-BF1C1AFEC7C1}"/>
    <cellStyle name="Percentuale 69 2 2" xfId="3272" xr:uid="{8224BC8D-9429-49D0-959A-5D2E25ADAF13}"/>
    <cellStyle name="Percentuale 69 3" xfId="1993" xr:uid="{5E55B61D-0641-4C47-9ACC-F5E62094A45C}"/>
    <cellStyle name="Percentuale 69 3 2" xfId="1994" xr:uid="{57725F4E-8B6B-4BDD-9802-51F8996687DB}"/>
    <cellStyle name="Percentuale 69 3 3" xfId="1995" xr:uid="{CAC9D0CB-63B8-4AFC-8316-D64F5EA24381}"/>
    <cellStyle name="Percentuale 69 3 3 2" xfId="3274" xr:uid="{CBDD0439-41AA-4511-B284-6128C8B95223}"/>
    <cellStyle name="Percentuale 69 3 4" xfId="3273" xr:uid="{280559BF-34D2-44EF-965F-2C846D0BA93D}"/>
    <cellStyle name="Percentuale 69 4" xfId="1996" xr:uid="{4DD0CDE3-2798-4D81-B245-12F4EA64D66D}"/>
    <cellStyle name="Percentuale 69 4 2" xfId="1997" xr:uid="{58EE015E-7EC5-4929-9266-A4A0F3249C82}"/>
    <cellStyle name="Percentuale 69 4 2 2" xfId="3276" xr:uid="{53888580-08D1-4EDD-830A-A86CC03A836D}"/>
    <cellStyle name="Percentuale 69 4 3" xfId="3275" xr:uid="{226C8CC3-A9EE-4093-BE22-4D695BDFE9FB}"/>
    <cellStyle name="Percentuale 69 5" xfId="1998" xr:uid="{E1EA3930-C59E-4E25-A4E4-5A1AD2CE398E}"/>
    <cellStyle name="Percentuale 7" xfId="1999" xr:uid="{C533E056-2371-44A7-BE17-A2580B8B3741}"/>
    <cellStyle name="Percentuale 7 2" xfId="2000" xr:uid="{4F5A6D60-B92A-400E-BE52-0BFD5C2416FE}"/>
    <cellStyle name="Percentuale 7 2 2" xfId="3277" xr:uid="{AA9E6A4C-300F-483C-9394-107E5940EDDC}"/>
    <cellStyle name="Percentuale 7 3" xfId="2001" xr:uid="{18FC7340-685E-4CFF-A131-5C0080328F40}"/>
    <cellStyle name="Percentuale 7 3 2" xfId="2002" xr:uid="{3953444C-458E-4784-A8EB-E26D9E431862}"/>
    <cellStyle name="Percentuale 7 3 3" xfId="2003" xr:uid="{6D8EC1BA-7335-4A62-912A-08EF2C08C495}"/>
    <cellStyle name="Percentuale 7 3 3 2" xfId="3279" xr:uid="{7600F129-98D9-4B90-954E-A8D7848606E6}"/>
    <cellStyle name="Percentuale 7 3 4" xfId="3278" xr:uid="{C185B5F3-C571-4DAC-AA73-0E70E7F468A3}"/>
    <cellStyle name="Percentuale 7 4" xfId="2004" xr:uid="{D8593A5D-4936-498A-B225-2567E84D2AD4}"/>
    <cellStyle name="Percentuale 7 4 2" xfId="2005" xr:uid="{E7879143-F7BF-490C-A885-E146EECDF6CD}"/>
    <cellStyle name="Percentuale 7 4 2 2" xfId="3281" xr:uid="{E5977EB6-DC94-41BB-9BEC-2906A1C93488}"/>
    <cellStyle name="Percentuale 7 4 3" xfId="3280" xr:uid="{38ABDF92-50D8-4B16-A252-BF2D116EE65F}"/>
    <cellStyle name="Percentuale 7 5" xfId="2006" xr:uid="{329B50CF-8244-454B-BFDA-DAACA0122D3E}"/>
    <cellStyle name="Percentuale 8" xfId="2007" xr:uid="{6BFD60CD-64F1-4D0B-90C0-7C37463D88D8}"/>
    <cellStyle name="Percentuale 8 2" xfId="2008" xr:uid="{B082D375-8BAF-43E9-B556-680E61DEE20E}"/>
    <cellStyle name="Percentuale 8 2 2" xfId="3282" xr:uid="{1AF7C59E-2C69-4DDD-B538-55C354596491}"/>
    <cellStyle name="Percentuale 8 3" xfId="2009" xr:uid="{5C84938C-9A5B-453F-B2B8-164CF414D668}"/>
    <cellStyle name="Percentuale 8 3 2" xfId="2010" xr:uid="{4727675C-83FE-40D7-918F-27F50AB99E68}"/>
    <cellStyle name="Percentuale 8 3 3" xfId="2011" xr:uid="{FC269494-F558-4C8F-8AD9-56213DF5E98D}"/>
    <cellStyle name="Percentuale 8 3 3 2" xfId="3284" xr:uid="{60A8BAB3-039F-4945-AA04-14350D992AFF}"/>
    <cellStyle name="Percentuale 8 3 4" xfId="3283" xr:uid="{D6B8C94C-34B3-4350-95E4-359CC6ADA062}"/>
    <cellStyle name="Percentuale 8 4" xfId="2012" xr:uid="{CF2B27B8-C799-467D-894E-968045A35009}"/>
    <cellStyle name="Percentuale 8 4 2" xfId="2013" xr:uid="{4D2436AC-F03E-4CB3-989D-A28988DC0D32}"/>
    <cellStyle name="Percentuale 8 4 2 2" xfId="3286" xr:uid="{832ABDAC-A639-4B73-96EF-DFC813D388A5}"/>
    <cellStyle name="Percentuale 8 4 3" xfId="3285" xr:uid="{D7EE6C75-342A-4F23-8E27-00F042E165A6}"/>
    <cellStyle name="Percentuale 8 5" xfId="2014" xr:uid="{C3CF2F4E-C353-499F-8997-BC952A7C5969}"/>
    <cellStyle name="Percentuale 9" xfId="2015" xr:uid="{6527632D-C17F-4B15-AC36-0ECDBC6FF773}"/>
    <cellStyle name="Percentuale 9 2" xfId="2016" xr:uid="{FE61F980-AD9D-47FE-8093-1F79C61E16B4}"/>
    <cellStyle name="Percentuale 9 2 2" xfId="3287" xr:uid="{7B198713-3BED-4F9F-86EF-695CAE4128DC}"/>
    <cellStyle name="Percentuale 9 3" xfId="2017" xr:uid="{0A1BA294-73A7-4DE2-A545-4CFDE9B72934}"/>
    <cellStyle name="Percentuale 9 3 2" xfId="2018" xr:uid="{F8762591-1B90-41AA-8F4B-24C3EAA926E5}"/>
    <cellStyle name="Percentuale 9 3 3" xfId="2019" xr:uid="{3157067D-609E-439F-8E25-5571C077CF18}"/>
    <cellStyle name="Percentuale 9 3 3 2" xfId="3289" xr:uid="{78BDCFA3-80C5-4C7A-BFF1-9FB7BF6AF3DD}"/>
    <cellStyle name="Percentuale 9 3 4" xfId="3288" xr:uid="{F5C8B96F-D3C2-4226-B4FA-C2EB9895247C}"/>
    <cellStyle name="Percentuale 9 4" xfId="2020" xr:uid="{B6CFEE48-EC0F-42CB-9AE8-45E1772E7B11}"/>
    <cellStyle name="Percentuale 9 4 2" xfId="2021" xr:uid="{483F527F-5F81-4F0E-8006-589398B5C728}"/>
    <cellStyle name="Percentuale 9 4 2 2" xfId="3291" xr:uid="{4CDC2032-88C8-44F3-9159-F185398F3278}"/>
    <cellStyle name="Percentuale 9 4 3" xfId="3290" xr:uid="{86461224-2842-40FF-AD4E-C2722E5782EB}"/>
    <cellStyle name="Percentuale 9 5" xfId="2022" xr:uid="{13B58DCD-C7D5-4195-84E1-2C31D87599BF}"/>
    <cellStyle name="Procent 10" xfId="4007" xr:uid="{EBE9607F-79D2-4A74-8208-2E90BFA833F2}"/>
    <cellStyle name="Procent 10 2" xfId="4008" xr:uid="{05256858-0717-4AF1-BFEB-63B500E69ADF}"/>
    <cellStyle name="Procent 10 2 2" xfId="4632" xr:uid="{4A1A3BD0-FD39-4D4E-9B1F-29BD49D31E81}"/>
    <cellStyle name="Procent 10 2 2 2" xfId="7795" xr:uid="{6574EEBF-7DEA-433D-A0A2-E55F5726C236}"/>
    <cellStyle name="Procent 10 2 2 2 2" xfId="10461" xr:uid="{99E36C44-359E-4341-B217-D758EA52B631}"/>
    <cellStyle name="Procent 10 2 2 2 2 2" xfId="15851" xr:uid="{07EEEED2-152B-4A37-9ED1-D2A7D4EAC4D8}"/>
    <cellStyle name="Procent 10 2 2 2 3" xfId="13098" xr:uid="{7FF2F0F4-5630-4C77-88AD-5F4F2D875B39}"/>
    <cellStyle name="Procent 10 2 2 3" xfId="9131" xr:uid="{300D8130-0F95-444F-BA02-B53EEFBD7967}"/>
    <cellStyle name="Procent 10 2 2 3 2" xfId="14489" xr:uid="{669FD85C-B899-45DC-8E2A-0B73B2A967E0}"/>
    <cellStyle name="Procent 10 2 2 4" xfId="11767" xr:uid="{2580C367-C1F2-490B-837D-44A254E69EC3}"/>
    <cellStyle name="Procent 10 2 3" xfId="7173" xr:uid="{276C6BC7-0DE1-4532-BB80-05EA64DBEE9B}"/>
    <cellStyle name="Procent 10 2 3 2" xfId="9837" xr:uid="{BC6F986D-019B-436A-8A60-BCF3A1DD85E2}"/>
    <cellStyle name="Procent 10 2 3 2 2" xfId="15227" xr:uid="{660DDEAF-6B65-48FD-944D-C42BBC8AD35F}"/>
    <cellStyle name="Procent 10 2 3 3" xfId="12474" xr:uid="{300D10CD-1C19-4425-850E-7968D06C4783}"/>
    <cellStyle name="Procent 10 2 4" xfId="8507" xr:uid="{6C33B21E-BE29-456A-B777-702FCEAAC6DF}"/>
    <cellStyle name="Procent 10 2 4 2" xfId="13865" xr:uid="{C760534B-137D-4C10-80D6-42EE5D89603A}"/>
    <cellStyle name="Procent 10 2 5" xfId="11143" xr:uid="{6DC36BD5-9C45-45CC-A435-F68F8662E274}"/>
    <cellStyle name="Procent 10 3" xfId="4009" xr:uid="{4CB98357-0C6E-4C8D-944A-A8B93A7EBA20}"/>
    <cellStyle name="Procent 10 3 2" xfId="4633" xr:uid="{0DD794A2-DF53-4FDC-82C9-BBE01CC5D03F}"/>
    <cellStyle name="Procent 10 3 2 2" xfId="7796" xr:uid="{DA537B7F-E4E4-45C7-94C8-07143F522C7A}"/>
    <cellStyle name="Procent 10 3 2 2 2" xfId="10462" xr:uid="{CAF93DFD-EB3C-45E3-B64B-B3C31A79CE55}"/>
    <cellStyle name="Procent 10 3 2 2 2 2" xfId="15852" xr:uid="{BC8FBF42-EB43-4AD8-9BE0-0F837305908B}"/>
    <cellStyle name="Procent 10 3 2 2 3" xfId="13099" xr:uid="{0989BE67-D669-484B-B2B9-26A221A479E4}"/>
    <cellStyle name="Procent 10 3 2 3" xfId="9132" xr:uid="{3A3864CE-3D2E-4FF4-A826-BAE3ACE3E49F}"/>
    <cellStyle name="Procent 10 3 2 3 2" xfId="14490" xr:uid="{555338BA-BFC6-457C-81CF-343D5B356302}"/>
    <cellStyle name="Procent 10 3 2 4" xfId="11768" xr:uid="{FC861043-FDFD-48B1-B9BC-CEC0CBBE4E92}"/>
    <cellStyle name="Procent 10 3 3" xfId="7174" xr:uid="{8DC26A66-CF27-4062-944A-E7ACCA077BA9}"/>
    <cellStyle name="Procent 10 3 3 2" xfId="9838" xr:uid="{37F652BC-5348-4108-9935-01EC59887F45}"/>
    <cellStyle name="Procent 10 3 3 2 2" xfId="15228" xr:uid="{EC8F1BF7-AC2F-41B4-92E5-43017F45A12F}"/>
    <cellStyle name="Procent 10 3 3 3" xfId="12475" xr:uid="{A04462C9-0435-4FB0-B2F9-97140B862449}"/>
    <cellStyle name="Procent 10 3 4" xfId="8508" xr:uid="{00CBAC3E-F34F-4A6B-B817-D157A9674792}"/>
    <cellStyle name="Procent 10 3 4 2" xfId="13866" xr:uid="{81F139E8-BD2F-4162-8929-9536D5CE60C4}"/>
    <cellStyle name="Procent 10 3 5" xfId="11144" xr:uid="{DB4845AE-A0FA-4D82-B732-D2E630C66F08}"/>
    <cellStyle name="Procent 10 4" xfId="4010" xr:uid="{8B37772B-CAFA-4581-B0F1-0F203300B4FC}"/>
    <cellStyle name="Procent 10 4 2" xfId="4634" xr:uid="{32D3E62D-5A6F-4C04-9424-AE1408FADF21}"/>
    <cellStyle name="Procent 10 4 2 2" xfId="7797" xr:uid="{0FB11EDF-E24F-42FD-8023-C96DA6ECEB2E}"/>
    <cellStyle name="Procent 10 4 2 2 2" xfId="10463" xr:uid="{D4A3B816-C3F9-4E36-AF78-03B668AB2984}"/>
    <cellStyle name="Procent 10 4 2 2 2 2" xfId="15853" xr:uid="{541A0C52-9C51-4142-9286-B18681A8DA48}"/>
    <cellStyle name="Procent 10 4 2 2 3" xfId="13100" xr:uid="{276FEFEA-2825-4CD9-8151-C4C3256D0E4E}"/>
    <cellStyle name="Procent 10 4 2 3" xfId="9133" xr:uid="{AD685763-613E-4262-898E-AB7B557FD2BE}"/>
    <cellStyle name="Procent 10 4 2 3 2" xfId="14491" xr:uid="{881CDF6B-F3E7-41AA-933B-91BB99B600E1}"/>
    <cellStyle name="Procent 10 4 2 4" xfId="11769" xr:uid="{F24643CD-FC50-4699-A21D-26D9BA278F3A}"/>
    <cellStyle name="Procent 10 4 3" xfId="7175" xr:uid="{BE48330E-383E-4739-A2F2-D39970E969EB}"/>
    <cellStyle name="Procent 10 4 3 2" xfId="9839" xr:uid="{9E4272B1-731D-499F-9D32-FF1FAC2746D4}"/>
    <cellStyle name="Procent 10 4 3 2 2" xfId="15229" xr:uid="{21C4BFFA-C8AA-4251-956F-2B0E49170596}"/>
    <cellStyle name="Procent 10 4 3 3" xfId="12476" xr:uid="{09E13ABC-0694-452D-B706-92DD5D08513A}"/>
    <cellStyle name="Procent 10 4 4" xfId="8509" xr:uid="{1374AB9F-D758-4C2C-82CA-97703B3B56AF}"/>
    <cellStyle name="Procent 10 4 4 2" xfId="13867" xr:uid="{6FE34F47-3D25-4C5C-B6BB-642B789C3068}"/>
    <cellStyle name="Procent 10 4 5" xfId="11145" xr:uid="{673DFA36-2286-49FC-AEA7-35E519DA7A40}"/>
    <cellStyle name="Procent 10 5" xfId="4631" xr:uid="{8240FE59-5D62-4E65-8E08-313D5F153756}"/>
    <cellStyle name="Procent 10 5 2" xfId="7794" xr:uid="{646CB1CD-FE09-4900-906B-B79F82436C10}"/>
    <cellStyle name="Procent 10 5 2 2" xfId="10460" xr:uid="{9E430F7A-A501-456F-83FC-C55C55D14D7C}"/>
    <cellStyle name="Procent 10 5 2 2 2" xfId="15850" xr:uid="{9DB072BA-DBB7-42D5-AFCF-FA48603916C0}"/>
    <cellStyle name="Procent 10 5 2 3" xfId="13097" xr:uid="{DCADE0A0-D36A-4D09-82FC-F40FA668D8F9}"/>
    <cellStyle name="Procent 10 5 3" xfId="9130" xr:uid="{0C748C06-919D-41E0-A63C-F03DEC102742}"/>
    <cellStyle name="Procent 10 5 3 2" xfId="14488" xr:uid="{B5A821A6-53C4-4868-BC72-DAE6CD5A0DDA}"/>
    <cellStyle name="Procent 10 5 4" xfId="11766" xr:uid="{5F43932B-5D63-4300-856D-2A30E1968F64}"/>
    <cellStyle name="Procent 10 6" xfId="7172" xr:uid="{AA9C3D63-F5B2-4F4C-9ABF-76017344C7D6}"/>
    <cellStyle name="Procent 10 6 2" xfId="9836" xr:uid="{8FD9E116-887C-4F20-972B-51B19803E8AF}"/>
    <cellStyle name="Procent 10 6 2 2" xfId="15226" xr:uid="{05F2B9DB-16A1-452A-A1A8-5A389F6138C0}"/>
    <cellStyle name="Procent 10 6 3" xfId="12473" xr:uid="{A75A41AC-7F19-4882-B215-80F46D663851}"/>
    <cellStyle name="Procent 10 7" xfId="8506" xr:uid="{19B9CCD4-1AB0-4A42-BA27-59FA4377F498}"/>
    <cellStyle name="Procent 10 7 2" xfId="13864" xr:uid="{5200A789-18C6-4A4F-8213-BBA63A05FB27}"/>
    <cellStyle name="Procent 10 8" xfId="11142" xr:uid="{35E3E915-60C4-4C63-B6CF-A8304A56327F}"/>
    <cellStyle name="Procent 11" xfId="4011" xr:uid="{BC9A93C4-AD00-41DF-A5CE-4410CBA6C497}"/>
    <cellStyle name="Procent 11 2" xfId="4635" xr:uid="{C835C3E2-09AC-4593-A951-13F41ADBF838}"/>
    <cellStyle name="Procent 11 2 2" xfId="7798" xr:uid="{A753900A-634B-4417-97D3-0457400BA8B3}"/>
    <cellStyle name="Procent 11 2 2 2" xfId="10464" xr:uid="{79A00DB6-6071-42C2-B12D-7EAB9B84DD78}"/>
    <cellStyle name="Procent 11 2 2 2 2" xfId="15854" xr:uid="{CB927100-81FD-46D8-AFE0-8F09AFDC1F75}"/>
    <cellStyle name="Procent 11 2 2 3" xfId="13101" xr:uid="{9A23C50B-5ADF-40CB-BA1A-E2732EA98E40}"/>
    <cellStyle name="Procent 11 2 3" xfId="9134" xr:uid="{75C7A51D-F9DC-4754-BA86-D8125D63BAAD}"/>
    <cellStyle name="Procent 11 2 3 2" xfId="14492" xr:uid="{966BD91D-B29A-40FB-B781-1A036E8ECD27}"/>
    <cellStyle name="Procent 11 2 4" xfId="11770" xr:uid="{3EF84D05-3C39-4637-8C87-8F59B6A16261}"/>
    <cellStyle name="Procent 11 3" xfId="7176" xr:uid="{6924EBF6-669C-4F53-9562-69D4F8B3DDC5}"/>
    <cellStyle name="Procent 11 3 2" xfId="9840" xr:uid="{57B2399A-284A-4EDE-9CE0-5684F46745DA}"/>
    <cellStyle name="Procent 11 3 2 2" xfId="15230" xr:uid="{C5F24383-D5AD-4B67-AF63-0BD0B892B57F}"/>
    <cellStyle name="Procent 11 3 3" xfId="12477" xr:uid="{2BB9085E-E209-4854-8FFB-3EED22E7882F}"/>
    <cellStyle name="Procent 11 4" xfId="8510" xr:uid="{80E8111F-F488-47FD-98CA-EE5A885E3B98}"/>
    <cellStyle name="Procent 11 4 2" xfId="13868" xr:uid="{DB12F499-E200-4D43-8C15-846114E4183F}"/>
    <cellStyle name="Procent 11 5" xfId="11146" xr:uid="{023635CE-9057-43C8-A595-6531BD01EB8C}"/>
    <cellStyle name="Procent 12" xfId="3520" xr:uid="{E9526625-DE63-440F-A7AA-C60E95C9EBB1}"/>
    <cellStyle name="Procent 12 2" xfId="4161" xr:uid="{4A1A499C-FD43-4FB4-B68A-11E16530590E}"/>
    <cellStyle name="Procent 12 2 2" xfId="7326" xr:uid="{7D04F25A-9C19-4CB6-84F6-209728C1D0C6}"/>
    <cellStyle name="Procent 12 2 2 2" xfId="9990" xr:uid="{AF9D7250-0E37-4BBE-8DFF-EC2B2D641B21}"/>
    <cellStyle name="Procent 12 2 2 2 2" xfId="15380" xr:uid="{163E81CF-C57A-4C46-9DFE-1016AB5928ED}"/>
    <cellStyle name="Procent 12 2 2 3" xfId="12627" xr:uid="{ECD57BE9-699F-49D2-B49E-E63465A3E501}"/>
    <cellStyle name="Procent 12 2 3" xfId="8660" xr:uid="{05C425B0-A5BC-403E-ACB7-A6B11A9B43AD}"/>
    <cellStyle name="Procent 12 2 3 2" xfId="14018" xr:uid="{B2A11907-C82C-46E8-AFF6-0C9E324C38A8}"/>
    <cellStyle name="Procent 12 2 4" xfId="11296" xr:uid="{B721EA19-5DF9-4610-B1AF-54C71CA4EA77}"/>
    <cellStyle name="Procent 12 3" xfId="6716" xr:uid="{5274A3E4-986B-4AC2-A347-E9CC89A7BA7A}"/>
    <cellStyle name="Procent 12 3 2" xfId="9379" xr:uid="{597DDEF9-18EE-4947-A7E1-CA8BAE7A867D}"/>
    <cellStyle name="Procent 12 3 2 2" xfId="14769" xr:uid="{0B3F5F79-2BFF-40F2-836B-DE5EC62EE8F1}"/>
    <cellStyle name="Procent 12 3 3" xfId="12016" xr:uid="{16E4A88C-B4AC-401E-A7AC-506C99EE7BCB}"/>
    <cellStyle name="Procent 12 4" xfId="8044" xr:uid="{C6E502A3-3397-40C0-BC3E-DAC31ADD24D7}"/>
    <cellStyle name="Procent 12 4 2" xfId="13402" xr:uid="{D723DA0C-F8F4-4613-A737-188B3D7B0D1D}"/>
    <cellStyle name="Procent 12 5" xfId="10685" xr:uid="{F7947C0B-AB4D-493F-BE96-3FEF28BCD4CC}"/>
    <cellStyle name="Procent 13" xfId="4736" xr:uid="{B942B77B-9E50-42E2-B2BB-560A7F63E7A6}"/>
    <cellStyle name="Procent 2" xfId="2023" xr:uid="{39C8B0AF-4AEB-4795-B2C2-D1D4C40BBFAE}"/>
    <cellStyle name="Procent 2 10" xfId="4012" xr:uid="{A1A64EFA-D90F-4A94-8C6E-FF0070EE2605}"/>
    <cellStyle name="Procent 2 10 2" xfId="4013" xr:uid="{586B9D62-AF8B-411C-B0AD-0C61EF09E609}"/>
    <cellStyle name="Procent 2 10 2 2" xfId="4637" xr:uid="{6B1F30C7-8C0D-4ACF-90DC-8CC0964DE43D}"/>
    <cellStyle name="Procent 2 10 2 2 2" xfId="7800" xr:uid="{4233D8E4-CAE5-4A72-BCF9-A19FC8A9170C}"/>
    <cellStyle name="Procent 2 10 2 2 2 2" xfId="10466" xr:uid="{7ADBA221-9BF0-4368-BA8D-642674A83533}"/>
    <cellStyle name="Procent 2 10 2 2 2 2 2" xfId="15856" xr:uid="{68686C52-4043-49E7-9BAF-C3EEEE4403FA}"/>
    <cellStyle name="Procent 2 10 2 2 2 3" xfId="13103" xr:uid="{66B9F226-A369-4F0E-B185-F86F023BB4C3}"/>
    <cellStyle name="Procent 2 10 2 2 3" xfId="9136" xr:uid="{70A77F26-376E-438B-B5C5-6682828064C8}"/>
    <cellStyle name="Procent 2 10 2 2 3 2" xfId="14494" xr:uid="{29695D4E-0781-47C6-8A29-64451AD8D751}"/>
    <cellStyle name="Procent 2 10 2 2 4" xfId="11772" xr:uid="{70E8F3C0-6345-4E57-8711-7EE8FACA56DE}"/>
    <cellStyle name="Procent 2 10 2 3" xfId="7178" xr:uid="{D705C4A0-09EA-4B1C-9B43-1B43AA82FB7C}"/>
    <cellStyle name="Procent 2 10 2 3 2" xfId="9842" xr:uid="{A47D7D1A-C872-491C-9D52-C1170172ECDE}"/>
    <cellStyle name="Procent 2 10 2 3 2 2" xfId="15232" xr:uid="{3F0ADC05-57A5-419C-9C80-6A33C579E0D4}"/>
    <cellStyle name="Procent 2 10 2 3 3" xfId="12479" xr:uid="{B3ACB5D6-9BE5-49B1-9FC3-F2E437E7F725}"/>
    <cellStyle name="Procent 2 10 2 4" xfId="8512" xr:uid="{959E38C6-94BE-46FF-A5BC-66D53EADE20D}"/>
    <cellStyle name="Procent 2 10 2 4 2" xfId="13870" xr:uid="{DD1EA91C-0CE6-462A-8DCF-45AF4039C3A0}"/>
    <cellStyle name="Procent 2 10 2 5" xfId="11148" xr:uid="{BA83DC41-8E41-4440-BD33-279C08EB9C43}"/>
    <cellStyle name="Procent 2 10 3" xfId="4636" xr:uid="{8FA1DC74-D738-4EB1-894C-7DB661ECB1AC}"/>
    <cellStyle name="Procent 2 10 3 2" xfId="7799" xr:uid="{5C2AD5A3-82E8-4322-9F53-2D187DB9CA06}"/>
    <cellStyle name="Procent 2 10 3 2 2" xfId="10465" xr:uid="{4710CDDF-B2BA-4D8D-B73E-48FE6965DD3F}"/>
    <cellStyle name="Procent 2 10 3 2 2 2" xfId="15855" xr:uid="{BAE48FE2-A1FF-45D9-88B1-EE33DCA29A24}"/>
    <cellStyle name="Procent 2 10 3 2 3" xfId="13102" xr:uid="{A3D54D48-A948-4331-8030-5EFEE825D0EE}"/>
    <cellStyle name="Procent 2 10 3 3" xfId="9135" xr:uid="{C9EABC33-3953-493D-8408-9BB3ECAB0370}"/>
    <cellStyle name="Procent 2 10 3 3 2" xfId="14493" xr:uid="{9597C422-0E87-4AB9-9AE4-453383F8B388}"/>
    <cellStyle name="Procent 2 10 3 4" xfId="11771" xr:uid="{DDA1194F-C61D-43F0-8B6D-B7501390BA29}"/>
    <cellStyle name="Procent 2 10 4" xfId="7177" xr:uid="{84A9DCF8-3E98-4092-AC45-482F8BC2E5A2}"/>
    <cellStyle name="Procent 2 10 4 2" xfId="9841" xr:uid="{CA018717-D2CD-4505-9F87-B61AFEF8D40A}"/>
    <cellStyle name="Procent 2 10 4 2 2" xfId="15231" xr:uid="{C939B2E1-F389-4B63-9036-91D7C69D6FF2}"/>
    <cellStyle name="Procent 2 10 4 3" xfId="12478" xr:uid="{5318ABB7-0B5B-487A-97ED-C9C200FC07AA}"/>
    <cellStyle name="Procent 2 10 5" xfId="8511" xr:uid="{29B541AC-5110-4795-B364-DFDF1F24E329}"/>
    <cellStyle name="Procent 2 10 5 2" xfId="13869" xr:uid="{457A59C8-0BFF-4CA3-AF0A-1DC8A66759B3}"/>
    <cellStyle name="Procent 2 10 6" xfId="11147" xr:uid="{38222270-711E-48DF-9EC1-1C571D5F8918}"/>
    <cellStyle name="Procent 2 11" xfId="4014" xr:uid="{A3BB2C0C-D5B9-4550-8108-591171067CE1}"/>
    <cellStyle name="Procent 2 11 2" xfId="4638" xr:uid="{9399007B-D8AD-45FF-B199-284FF7597BF3}"/>
    <cellStyle name="Procent 2 11 2 2" xfId="7801" xr:uid="{164B76B9-455B-49C4-997A-5EE4CF74B8E9}"/>
    <cellStyle name="Procent 2 11 2 2 2" xfId="10467" xr:uid="{C4F57AD8-9386-46F2-AB84-776987E6AB8C}"/>
    <cellStyle name="Procent 2 11 2 2 2 2" xfId="15857" xr:uid="{35681E74-E41D-4857-87F1-280042134B25}"/>
    <cellStyle name="Procent 2 11 2 2 3" xfId="13104" xr:uid="{1BF87747-7A8D-4A40-92ED-8F8ECBAD81AB}"/>
    <cellStyle name="Procent 2 11 2 3" xfId="9137" xr:uid="{AB206144-0FBC-4A84-B152-0BCA3BF34344}"/>
    <cellStyle name="Procent 2 11 2 3 2" xfId="14495" xr:uid="{86C8EB00-9873-4EF8-96B9-DA490E8CCA35}"/>
    <cellStyle name="Procent 2 11 2 4" xfId="11773" xr:uid="{6823EA5A-DE90-490C-AE5D-385F90A943C6}"/>
    <cellStyle name="Procent 2 11 3" xfId="7179" xr:uid="{93EF0DB5-7689-4EFF-8709-33BC2FA68FEC}"/>
    <cellStyle name="Procent 2 11 3 2" xfId="9843" xr:uid="{07C3356B-992B-4658-AB47-82ABDE2E894A}"/>
    <cellStyle name="Procent 2 11 3 2 2" xfId="15233" xr:uid="{93F610B7-B720-4F31-99C3-B76C9AE4EE02}"/>
    <cellStyle name="Procent 2 11 3 3" xfId="12480" xr:uid="{321B53E5-625A-434A-A812-66C139D652BC}"/>
    <cellStyle name="Procent 2 11 4" xfId="8513" xr:uid="{1E41F83C-1302-4CC9-86A0-65A8E2804DF6}"/>
    <cellStyle name="Procent 2 11 4 2" xfId="13871" xr:uid="{0038586B-C255-494B-83C9-AE0BEECA7A96}"/>
    <cellStyle name="Procent 2 11 5" xfId="11149" xr:uid="{FFF80046-D469-41E5-8F23-57D4D5411832}"/>
    <cellStyle name="Procent 2 12" xfId="4015" xr:uid="{C29B7D67-6D70-4F90-AA9A-6A137330FF88}"/>
    <cellStyle name="Procent 2 12 2" xfId="4639" xr:uid="{8235CFC3-DD52-48D4-BF65-43937E7DD0F5}"/>
    <cellStyle name="Procent 2 12 2 2" xfId="7802" xr:uid="{D2AA1AC7-8E6F-479C-BA22-687AA22BA569}"/>
    <cellStyle name="Procent 2 12 2 2 2" xfId="10468" xr:uid="{3984A336-1577-4BBF-99D0-EB968A961EDF}"/>
    <cellStyle name="Procent 2 12 2 2 2 2" xfId="15858" xr:uid="{4AF8E94C-2301-45FF-A70A-3AD999A05E41}"/>
    <cellStyle name="Procent 2 12 2 2 3" xfId="13105" xr:uid="{6CCB13CE-08A3-465F-A9AB-12FCA34E1186}"/>
    <cellStyle name="Procent 2 12 2 3" xfId="9138" xr:uid="{CB5F848B-07C4-429E-9AC6-8370236B54C8}"/>
    <cellStyle name="Procent 2 12 2 3 2" xfId="14496" xr:uid="{44D8EC9A-ACDC-40A4-8937-53B87650C26B}"/>
    <cellStyle name="Procent 2 12 2 4" xfId="11774" xr:uid="{ED1FECDD-F41E-4EC8-B10A-E2CC573FF7BF}"/>
    <cellStyle name="Procent 2 12 3" xfId="7180" xr:uid="{23ED45E5-53A6-40C5-89F1-0EDDA3CE522B}"/>
    <cellStyle name="Procent 2 12 3 2" xfId="9844" xr:uid="{E178DFE3-A9CD-41CB-96DF-08E27FD540FC}"/>
    <cellStyle name="Procent 2 12 3 2 2" xfId="15234" xr:uid="{970853F4-4098-4D24-9F5C-87D0B59AAFF3}"/>
    <cellStyle name="Procent 2 12 3 3" xfId="12481" xr:uid="{14651C11-9F6B-4EC7-BEE5-8C47449C0D7F}"/>
    <cellStyle name="Procent 2 12 4" xfId="8514" xr:uid="{F8EC7A7E-8E9B-4E5E-813B-EC30E87B2C8C}"/>
    <cellStyle name="Procent 2 12 4 2" xfId="13872" xr:uid="{D1F94815-8FA5-4E28-88F2-D17086776AC1}"/>
    <cellStyle name="Procent 2 12 5" xfId="11150" xr:uid="{3872C991-1BB5-4368-A765-2E5F9C6D9233}"/>
    <cellStyle name="Procent 2 13" xfId="4016" xr:uid="{9FD69A64-7D17-4CE4-A5B7-29D1FE7D341F}"/>
    <cellStyle name="Procent 2 13 2" xfId="4640" xr:uid="{502959FF-7F17-4ADC-ABC8-80D90A695F2E}"/>
    <cellStyle name="Procent 2 13 2 2" xfId="7803" xr:uid="{A25113F2-FB0B-4BAC-8AFD-EF40E260A161}"/>
    <cellStyle name="Procent 2 13 2 2 2" xfId="10469" xr:uid="{609DC6F5-524A-4A22-9F9B-66219720486B}"/>
    <cellStyle name="Procent 2 13 2 2 2 2" xfId="15859" xr:uid="{03F3A826-9ED4-4488-B1EC-960A5C0CB0E1}"/>
    <cellStyle name="Procent 2 13 2 2 3" xfId="13106" xr:uid="{BC6EF95E-D83A-4747-87CA-36550F176BF4}"/>
    <cellStyle name="Procent 2 13 2 3" xfId="9139" xr:uid="{677B4B95-FB2C-45CA-A983-479E8ACDCAB7}"/>
    <cellStyle name="Procent 2 13 2 3 2" xfId="14497" xr:uid="{DE71C0DF-43CE-44E3-BD5B-74AB95E6F6B1}"/>
    <cellStyle name="Procent 2 13 2 4" xfId="11775" xr:uid="{C948E5E3-83CC-4012-AAEA-111C81E5EA2F}"/>
    <cellStyle name="Procent 2 13 3" xfId="7181" xr:uid="{56795BD4-FF25-4785-B5EF-99BBD3CFD6ED}"/>
    <cellStyle name="Procent 2 13 3 2" xfId="9845" xr:uid="{4544FB02-994A-4734-A998-56666158AE51}"/>
    <cellStyle name="Procent 2 13 3 2 2" xfId="15235" xr:uid="{77D7F4BA-8554-4368-A43C-F6EA2851DC83}"/>
    <cellStyle name="Procent 2 13 3 3" xfId="12482" xr:uid="{A9D01AE1-FEF8-4B9B-97C3-658FE64FAD74}"/>
    <cellStyle name="Procent 2 13 4" xfId="8515" xr:uid="{29C1A6AF-BA9F-4745-9D96-C011BD528C06}"/>
    <cellStyle name="Procent 2 13 4 2" xfId="13873" xr:uid="{BFD614C4-7D92-4882-BDF6-A1EE0E498AAC}"/>
    <cellStyle name="Procent 2 13 5" xfId="11151" xr:uid="{90A6DD61-FE67-4A0F-BC45-94169F3EAB51}"/>
    <cellStyle name="Procent 2 14" xfId="3517" xr:uid="{414528A3-951A-4C94-9651-68AAAB1BEF04}"/>
    <cellStyle name="Procent 2 14 2" xfId="4158" xr:uid="{D29DB7D4-EC16-4E1F-A5D8-DEBA28019F44}"/>
    <cellStyle name="Procent 2 14 2 2" xfId="7323" xr:uid="{DACAEA0C-796A-4CDF-8FDD-70AF6429EDA7}"/>
    <cellStyle name="Procent 2 14 2 2 2" xfId="9987" xr:uid="{22683FA4-CD7C-4BC8-90EB-EE9D4A6F904B}"/>
    <cellStyle name="Procent 2 14 2 2 2 2" xfId="15377" xr:uid="{81C5134D-7E92-420C-8A4D-8889A8C9F45C}"/>
    <cellStyle name="Procent 2 14 2 2 3" xfId="12624" xr:uid="{066F34BD-9C6F-4F77-A3AE-B453CBF855C5}"/>
    <cellStyle name="Procent 2 14 2 3" xfId="8657" xr:uid="{955B937A-2595-423E-A556-30C6EAC51838}"/>
    <cellStyle name="Procent 2 14 2 3 2" xfId="14015" xr:uid="{749A701C-81A9-4DE4-8393-1447F570F01B}"/>
    <cellStyle name="Procent 2 14 2 4" xfId="11293" xr:uid="{F6AEC179-103D-47E7-AD87-70502E06869A}"/>
    <cellStyle name="Procent 2 14 3" xfId="6713" xr:uid="{EDC47251-1172-49F8-B5C1-8A8AC54673C0}"/>
    <cellStyle name="Procent 2 14 3 2" xfId="9376" xr:uid="{6D052218-B090-4595-BEB2-3A1213223FEC}"/>
    <cellStyle name="Procent 2 14 3 2 2" xfId="14766" xr:uid="{BC9EADEF-EE14-4024-B3A7-29C39CB0A938}"/>
    <cellStyle name="Procent 2 14 3 3" xfId="12013" xr:uid="{AD358B5B-8ACB-4171-BB38-A9C635A8C261}"/>
    <cellStyle name="Procent 2 14 4" xfId="8041" xr:uid="{95BE9220-FC91-4EB8-8D3C-7E39E16832D1}"/>
    <cellStyle name="Procent 2 14 4 2" xfId="13399" xr:uid="{5E7AB7FF-01A8-486A-863D-9DE0F3F0DEF7}"/>
    <cellStyle name="Procent 2 14 5" xfId="10682" xr:uid="{547B27AD-9095-4EA3-904B-CA820C6D905C}"/>
    <cellStyle name="Procent 2 15" xfId="4115" xr:uid="{B5FBAAFC-C208-459C-ADAC-ED9D1BA0FC75}"/>
    <cellStyle name="Procent 2 15 2" xfId="7280" xr:uid="{BB72A833-D600-42B2-A7F8-13524D68211B}"/>
    <cellStyle name="Procent 2 15 2 2" xfId="9944" xr:uid="{E58CB104-BCBB-4206-9005-FD8688A41828}"/>
    <cellStyle name="Procent 2 15 2 2 2" xfId="15334" xr:uid="{84A5D4E8-870B-4EF9-8716-2F91FEAC4554}"/>
    <cellStyle name="Procent 2 15 2 3" xfId="12581" xr:uid="{5D372516-3F21-4DB6-B597-FC1F50224093}"/>
    <cellStyle name="Procent 2 15 3" xfId="8614" xr:uid="{BB0D1995-6F7A-49D4-9A46-A22A2E6E438C}"/>
    <cellStyle name="Procent 2 15 3 2" xfId="13972" xr:uid="{F42CB818-90D6-40AC-93FD-7CBECB7D6C10}"/>
    <cellStyle name="Procent 2 15 4" xfId="11250" xr:uid="{2AAD30E0-781C-4482-93EF-08FC1A9C6723}"/>
    <cellStyle name="Procent 2 16" xfId="3458" xr:uid="{7C8C1C18-3DF2-4E76-974A-5256BD5E285F}"/>
    <cellStyle name="Procent 2 16 2" xfId="6670" xr:uid="{661C94A8-1FBD-4DC2-A6B6-20BBEDB06F45}"/>
    <cellStyle name="Procent 2 16 2 2" xfId="9333" xr:uid="{CBA96366-F705-4F38-9F88-D8C7FBA2E4EC}"/>
    <cellStyle name="Procent 2 16 2 2 2" xfId="14723" xr:uid="{259DB88B-EB57-46DC-9A31-7F51F2F5BA25}"/>
    <cellStyle name="Procent 2 16 2 3" xfId="11970" xr:uid="{C65CC166-9050-4B25-920F-20DC2779297F}"/>
    <cellStyle name="Procent 2 16 3" xfId="7997" xr:uid="{71E5FB0F-D87C-481D-B251-3C50E6AFD20E}"/>
    <cellStyle name="Procent 2 16 3 2" xfId="13355" xr:uid="{F1EEECE4-DAFE-442B-8149-609E20406C9C}"/>
    <cellStyle name="Procent 2 16 4" xfId="10639" xr:uid="{47B6ADB9-F669-415F-85A5-77ABCB3224B8}"/>
    <cellStyle name="Procent 2 2" xfId="3292" xr:uid="{E1E90019-F613-4777-930F-65F7EF10ABDB}"/>
    <cellStyle name="Procent 2 2 2" xfId="3488" xr:uid="{B499DEDA-A73A-40D3-B29B-07609D2FC30C}"/>
    <cellStyle name="Procent 2 2 2 2" xfId="4019" xr:uid="{F6905F22-662D-4FD6-8178-8652E1D2DA88}"/>
    <cellStyle name="Procent 2 2 2 2 2" xfId="4643" xr:uid="{F98B655C-7D28-4FAC-87EF-50B2DFB070C6}"/>
    <cellStyle name="Procent 2 2 2 2 2 2" xfId="7806" xr:uid="{1F44683E-9829-4AF6-A534-F1938C401EB5}"/>
    <cellStyle name="Procent 2 2 2 2 2 2 2" xfId="10472" xr:uid="{7554BBCF-11BF-45A5-B24C-F4E6DB47A99F}"/>
    <cellStyle name="Procent 2 2 2 2 2 2 2 2" xfId="15862" xr:uid="{51F08111-5EBD-4744-987C-C19C922D0336}"/>
    <cellStyle name="Procent 2 2 2 2 2 2 3" xfId="13109" xr:uid="{541D384A-C821-4A11-A013-509E3F1066DC}"/>
    <cellStyle name="Procent 2 2 2 2 2 3" xfId="9142" xr:uid="{A783945F-D54F-4B41-BF80-A51D91CD2D3E}"/>
    <cellStyle name="Procent 2 2 2 2 2 3 2" xfId="14500" xr:uid="{B61CCD64-B45C-43B5-8AFE-9E95C3E5A02D}"/>
    <cellStyle name="Procent 2 2 2 2 2 4" xfId="11778" xr:uid="{5B7F6263-AE91-4B7A-8B2E-B1A65A9F825F}"/>
    <cellStyle name="Procent 2 2 2 2 3" xfId="7184" xr:uid="{159E6DD4-E601-4940-80E3-1B12D923F27C}"/>
    <cellStyle name="Procent 2 2 2 2 3 2" xfId="9848" xr:uid="{2659401C-A8BA-4A57-90D0-3073573FCEDB}"/>
    <cellStyle name="Procent 2 2 2 2 3 2 2" xfId="15238" xr:uid="{E9417EF2-570C-4B22-9AA7-FB962008A35E}"/>
    <cellStyle name="Procent 2 2 2 2 3 3" xfId="12485" xr:uid="{239EE95B-2BD6-434B-92E2-60CD44C72F03}"/>
    <cellStyle name="Procent 2 2 2 2 4" xfId="8518" xr:uid="{C342AD56-1E68-477C-BB48-228591971BD1}"/>
    <cellStyle name="Procent 2 2 2 2 4 2" xfId="13876" xr:uid="{3DD74594-0952-44ED-9854-2FAB3CFE8E5F}"/>
    <cellStyle name="Procent 2 2 2 2 5" xfId="11154" xr:uid="{2BF4D57A-97CA-4C8F-BD3C-BA0DB7756E4D}"/>
    <cellStyle name="Procent 2 2 2 3" xfId="4020" xr:uid="{37A1F513-B0C3-4661-9149-6B481DCC738D}"/>
    <cellStyle name="Procent 2 2 2 3 2" xfId="4644" xr:uid="{6E34366B-0760-4FCE-B1BB-03402A1CCC0D}"/>
    <cellStyle name="Procent 2 2 2 3 2 2" xfId="7807" xr:uid="{653CDAF4-6388-40B6-B039-95FA72ED0ED0}"/>
    <cellStyle name="Procent 2 2 2 3 2 2 2" xfId="10473" xr:uid="{5BC3F670-4AD9-4FD6-B7F1-ECDD819D8134}"/>
    <cellStyle name="Procent 2 2 2 3 2 2 2 2" xfId="15863" xr:uid="{81EC4244-AF6A-47AC-B941-854D3633958E}"/>
    <cellStyle name="Procent 2 2 2 3 2 2 3" xfId="13110" xr:uid="{56F44C25-FD82-4335-88BA-6732BD8C5DDD}"/>
    <cellStyle name="Procent 2 2 2 3 2 3" xfId="9143" xr:uid="{D6EF414C-FB21-4AB4-A16F-0AED083489B7}"/>
    <cellStyle name="Procent 2 2 2 3 2 3 2" xfId="14501" xr:uid="{7630BE6B-587F-46F6-98BB-52931A52F7E1}"/>
    <cellStyle name="Procent 2 2 2 3 2 4" xfId="11779" xr:uid="{0891E15E-5271-42BF-B655-932EE7E6C844}"/>
    <cellStyle name="Procent 2 2 2 3 3" xfId="7185" xr:uid="{0235E651-3648-40A4-900F-9531A2B3FDA1}"/>
    <cellStyle name="Procent 2 2 2 3 3 2" xfId="9849" xr:uid="{FF96095F-2C0B-4F9C-BC0A-F9EFF2F81F2C}"/>
    <cellStyle name="Procent 2 2 2 3 3 2 2" xfId="15239" xr:uid="{FC045434-178B-497F-9B46-8DD97FB328EA}"/>
    <cellStyle name="Procent 2 2 2 3 3 3" xfId="12486" xr:uid="{C03232B8-D344-40B0-B77A-30B3531F3714}"/>
    <cellStyle name="Procent 2 2 2 3 4" xfId="8519" xr:uid="{1E27030E-9802-4B8B-9E48-C7C974921963}"/>
    <cellStyle name="Procent 2 2 2 3 4 2" xfId="13877" xr:uid="{EC602674-00AF-434C-B955-23FB21EACCB0}"/>
    <cellStyle name="Procent 2 2 2 3 5" xfId="11155" xr:uid="{EF111D2D-4446-44CF-B40E-246E0C30B4CF}"/>
    <cellStyle name="Procent 2 2 2 4" xfId="4021" xr:uid="{7420C7BA-B972-42EC-BCFA-22D71DD0F18B}"/>
    <cellStyle name="Procent 2 2 2 4 2" xfId="4645" xr:uid="{C755DF1B-F8CF-4038-A337-72A706107225}"/>
    <cellStyle name="Procent 2 2 2 4 2 2" xfId="7808" xr:uid="{A0596D7E-A953-4312-8FE7-5ED4A6E92461}"/>
    <cellStyle name="Procent 2 2 2 4 2 2 2" xfId="10474" xr:uid="{7EE39E23-59DA-4698-848C-414492B94878}"/>
    <cellStyle name="Procent 2 2 2 4 2 2 2 2" xfId="15864" xr:uid="{822DAB16-9E3B-4424-A031-04C63751FA8D}"/>
    <cellStyle name="Procent 2 2 2 4 2 2 3" xfId="13111" xr:uid="{65D707C5-C5F9-48D7-96EC-FBC263E840BA}"/>
    <cellStyle name="Procent 2 2 2 4 2 3" xfId="9144" xr:uid="{3562121B-D0FA-47A8-868E-E096D5A58A0A}"/>
    <cellStyle name="Procent 2 2 2 4 2 3 2" xfId="14502" xr:uid="{0A1A0B3F-DB59-4856-A673-9AE4392DA3B8}"/>
    <cellStyle name="Procent 2 2 2 4 2 4" xfId="11780" xr:uid="{4A6DB197-185E-4126-BCD0-96D7401B5EC7}"/>
    <cellStyle name="Procent 2 2 2 4 3" xfId="7186" xr:uid="{4DD52835-C172-4D0A-83E0-5DA4FED6A381}"/>
    <cellStyle name="Procent 2 2 2 4 3 2" xfId="9850" xr:uid="{BC20A6A8-1D51-437F-AABC-F108A8D6947F}"/>
    <cellStyle name="Procent 2 2 2 4 3 2 2" xfId="15240" xr:uid="{E732B837-A1F0-407D-8F2C-273D6BDF8B3A}"/>
    <cellStyle name="Procent 2 2 2 4 3 3" xfId="12487" xr:uid="{D6609498-0D08-4B80-94FB-473F4578871E}"/>
    <cellStyle name="Procent 2 2 2 4 4" xfId="8520" xr:uid="{CA9C4BA9-7F42-4ACD-ADAF-C0CEA925E6F0}"/>
    <cellStyle name="Procent 2 2 2 4 4 2" xfId="13878" xr:uid="{5542012A-2E25-4C02-A3A7-37DCDBA84336}"/>
    <cellStyle name="Procent 2 2 2 4 5" xfId="11156" xr:uid="{C92D5736-CC73-419B-B38D-DDBD442125A5}"/>
    <cellStyle name="Procent 2 2 2 5" xfId="4018" xr:uid="{D9E5DB91-BE39-45BF-91BB-D4C051ECFDBD}"/>
    <cellStyle name="Procent 2 2 2 5 2" xfId="4642" xr:uid="{50CD1E1B-8EA0-420E-A28B-EE1BDAF30DF8}"/>
    <cellStyle name="Procent 2 2 2 5 2 2" xfId="7805" xr:uid="{5EF9C235-3ED5-4BB6-B29E-6C77A54592C5}"/>
    <cellStyle name="Procent 2 2 2 5 2 2 2" xfId="10471" xr:uid="{8DBA9B61-EE08-4F63-8928-2E0164ACC6D6}"/>
    <cellStyle name="Procent 2 2 2 5 2 2 2 2" xfId="15861" xr:uid="{06C2B856-FF2C-424D-AD92-6A3FC5540664}"/>
    <cellStyle name="Procent 2 2 2 5 2 2 3" xfId="13108" xr:uid="{5CAE3E24-2EBD-4FA7-A11F-5A10923CBA43}"/>
    <cellStyle name="Procent 2 2 2 5 2 3" xfId="9141" xr:uid="{528A4F2F-C3D4-480F-8AFC-E1BF140A4850}"/>
    <cellStyle name="Procent 2 2 2 5 2 3 2" xfId="14499" xr:uid="{D9EF4C72-1A41-4386-B2D0-E8F0926362F6}"/>
    <cellStyle name="Procent 2 2 2 5 2 4" xfId="11777" xr:uid="{E1BE61D2-9F84-4637-BB3D-7D4EE6DC4D64}"/>
    <cellStyle name="Procent 2 2 2 5 3" xfId="7183" xr:uid="{9B837B39-0D5E-4E4E-86A4-928864DF063E}"/>
    <cellStyle name="Procent 2 2 2 5 3 2" xfId="9847" xr:uid="{55BADC65-ADF1-4D8D-A6B0-18976FB91529}"/>
    <cellStyle name="Procent 2 2 2 5 3 2 2" xfId="15237" xr:uid="{539888B2-5C1B-497C-B5E5-97FF33DC57E8}"/>
    <cellStyle name="Procent 2 2 2 5 3 3" xfId="12484" xr:uid="{7FD6A033-E2DC-4765-A3B3-83DBDB2BAC82}"/>
    <cellStyle name="Procent 2 2 2 5 4" xfId="8517" xr:uid="{24211A31-C0B4-4CB3-8BFB-F1C03C790993}"/>
    <cellStyle name="Procent 2 2 2 5 4 2" xfId="13875" xr:uid="{1B86C40D-2D51-4AB4-B0AF-AB54BA8FA30E}"/>
    <cellStyle name="Procent 2 2 2 5 5" xfId="11153" xr:uid="{151B6B17-42B5-4862-8F41-E40F0F603C2B}"/>
    <cellStyle name="Procent 2 2 2 6" xfId="4139" xr:uid="{8A787580-DA11-47F6-9580-64129D58D32E}"/>
    <cellStyle name="Procent 2 2 2 6 2" xfId="7304" xr:uid="{6392A441-7D0F-4E7D-BFF2-71BB15D71FDF}"/>
    <cellStyle name="Procent 2 2 2 6 2 2" xfId="9968" xr:uid="{1ED6555E-0AE6-424B-B4B0-B11AF49D4EB9}"/>
    <cellStyle name="Procent 2 2 2 6 2 2 2" xfId="15358" xr:uid="{8542B902-FE69-4EA4-9F8F-AE30CA3408AA}"/>
    <cellStyle name="Procent 2 2 2 6 2 3" xfId="12605" xr:uid="{2AF1575D-10EA-43A2-A5CE-44EF9B67D9D3}"/>
    <cellStyle name="Procent 2 2 2 6 3" xfId="8638" xr:uid="{B9E077B1-548D-4B8D-BD5C-1869AFDC22AB}"/>
    <cellStyle name="Procent 2 2 2 6 3 2" xfId="13996" xr:uid="{FCBD0E5B-8BBB-4142-841F-646C509D4E0C}"/>
    <cellStyle name="Procent 2 2 2 6 4" xfId="11274" xr:uid="{DA9A4C72-5AEC-4A33-8748-F7546764E98C}"/>
    <cellStyle name="Procent 2 2 2 7" xfId="6694" xr:uid="{533A2257-2838-43D0-86CE-A06993D4EC3A}"/>
    <cellStyle name="Procent 2 2 2 7 2" xfId="9357" xr:uid="{C0C099A5-BB73-43CC-AF7D-399E2D4C7EB5}"/>
    <cellStyle name="Procent 2 2 2 7 2 2" xfId="14747" xr:uid="{02CD5327-3126-4332-9637-1CBCD97401E9}"/>
    <cellStyle name="Procent 2 2 2 7 3" xfId="11994" xr:uid="{8CE92A35-C183-4C52-A695-6687531E2728}"/>
    <cellStyle name="Procent 2 2 2 8" xfId="8022" xr:uid="{79380CCE-C41B-4E37-92B1-B54442CBA23D}"/>
    <cellStyle name="Procent 2 2 2 8 2" xfId="13380" xr:uid="{3D20A9A5-397B-4E52-B2B2-26BE7A87244F}"/>
    <cellStyle name="Procent 2 2 2 9" xfId="10663" xr:uid="{C26DE886-A856-43B6-BB69-5A9D056085C9}"/>
    <cellStyle name="Procent 2 2 3" xfId="3504" xr:uid="{5C55F8C0-F52F-46E7-A207-3C2BFB14F57A}"/>
    <cellStyle name="Procent 2 2 3 2" xfId="4022" xr:uid="{C9731D78-45B4-4F23-A875-9A0984F614A6}"/>
    <cellStyle name="Procent 2 2 3 2 2" xfId="4646" xr:uid="{59AE8DEA-B90C-4C4B-B8A6-5B78F6B0EAC6}"/>
    <cellStyle name="Procent 2 2 3 2 2 2" xfId="7809" xr:uid="{DE118A20-C8F1-4A18-9E84-89F12181CE8C}"/>
    <cellStyle name="Procent 2 2 3 2 2 2 2" xfId="10475" xr:uid="{C4E335F9-61D9-40D7-BF72-6F9DCEA93BDB}"/>
    <cellStyle name="Procent 2 2 3 2 2 2 2 2" xfId="15865" xr:uid="{22CDCDD1-7601-4BDF-9494-F011944E9822}"/>
    <cellStyle name="Procent 2 2 3 2 2 2 3" xfId="13112" xr:uid="{C9D5211E-3BEB-422E-ACF0-42B2ABE1CFE1}"/>
    <cellStyle name="Procent 2 2 3 2 2 3" xfId="9145" xr:uid="{0F0DE896-AF0C-4142-9371-75F37DB81AFF}"/>
    <cellStyle name="Procent 2 2 3 2 2 3 2" xfId="14503" xr:uid="{EF4A7364-FF0B-4F4A-8648-12F54BF1D19E}"/>
    <cellStyle name="Procent 2 2 3 2 2 4" xfId="11781" xr:uid="{0E2B1AB4-A0FA-4CB0-BE61-A70937DF9712}"/>
    <cellStyle name="Procent 2 2 3 2 3" xfId="7187" xr:uid="{CD014548-2F8F-4C68-9DC0-FD01F859ADF4}"/>
    <cellStyle name="Procent 2 2 3 2 3 2" xfId="9851" xr:uid="{D6889C92-25D6-481E-9F83-2B9FC1F75691}"/>
    <cellStyle name="Procent 2 2 3 2 3 2 2" xfId="15241" xr:uid="{4B9AF52D-7B20-48C2-8793-AE0AF0C66D3B}"/>
    <cellStyle name="Procent 2 2 3 2 3 3" xfId="12488" xr:uid="{D52715ED-069B-478A-A0FD-04A68D18BBF1}"/>
    <cellStyle name="Procent 2 2 3 2 4" xfId="8521" xr:uid="{0BD2D841-0D7B-4D8B-A442-BAC00DA2196F}"/>
    <cellStyle name="Procent 2 2 3 2 4 2" xfId="13879" xr:uid="{6B78FD27-C6E3-4955-9672-D12AA4017E59}"/>
    <cellStyle name="Procent 2 2 3 2 5" xfId="11157" xr:uid="{B1DB57E0-C4DC-4A71-9CBF-AAB5F9A59223}"/>
    <cellStyle name="Procent 2 2 3 3" xfId="4155" xr:uid="{1CB6CC62-4237-42CC-8D9E-2D48270FF430}"/>
    <cellStyle name="Procent 2 2 3 3 2" xfId="7320" xr:uid="{7D804E1B-8E48-4F38-87D4-99C5DDDBCAD8}"/>
    <cellStyle name="Procent 2 2 3 3 2 2" xfId="9984" xr:uid="{D738D511-5723-4CA2-A3E4-C3263A475A3E}"/>
    <cellStyle name="Procent 2 2 3 3 2 2 2" xfId="15374" xr:uid="{B3F4C8CC-4053-4E49-9171-5C930BBE3685}"/>
    <cellStyle name="Procent 2 2 3 3 2 3" xfId="12621" xr:uid="{D2F60D09-A53E-4497-927B-E663C46A525A}"/>
    <cellStyle name="Procent 2 2 3 3 3" xfId="8654" xr:uid="{074888D7-7CBE-4F12-A405-BBE8D54DE6E0}"/>
    <cellStyle name="Procent 2 2 3 3 3 2" xfId="14012" xr:uid="{B3FB3B1B-B1B9-44C5-93DC-403FC2C3170A}"/>
    <cellStyle name="Procent 2 2 3 3 4" xfId="11290" xr:uid="{F21920E2-4D4D-40C2-958E-0C78B73136F9}"/>
    <cellStyle name="Procent 2 2 3 4" xfId="6710" xr:uid="{A6298093-2913-432D-9951-A2119CA50E87}"/>
    <cellStyle name="Procent 2 2 3 4 2" xfId="9373" xr:uid="{98BD0926-B842-4498-BAD6-EF659840EC86}"/>
    <cellStyle name="Procent 2 2 3 4 2 2" xfId="14763" xr:uid="{C9B0D9E0-BF7C-4564-8306-C60EE4A85E99}"/>
    <cellStyle name="Procent 2 2 3 4 3" xfId="12010" xr:uid="{C925FD36-A42D-4421-B17D-DC6557E41FF5}"/>
    <cellStyle name="Procent 2 2 3 5" xfId="8038" xr:uid="{C056B2F6-04C2-4B79-868B-5E422494440D}"/>
    <cellStyle name="Procent 2 2 3 5 2" xfId="13396" xr:uid="{EC3D7242-C33B-4A6B-9BEE-3A24B22132AB}"/>
    <cellStyle name="Procent 2 2 3 6" xfId="10679" xr:uid="{0F7336A7-3B1A-4F9D-AD63-AA3718F5229F}"/>
    <cellStyle name="Procent 2 2 4" xfId="4023" xr:uid="{25BF05C0-1451-4529-BBDB-5073161AEA42}"/>
    <cellStyle name="Procent 2 2 4 2" xfId="4647" xr:uid="{4733DBE8-0D70-4142-ABD0-E73557CCC980}"/>
    <cellStyle name="Procent 2 2 4 2 2" xfId="7810" xr:uid="{A1DA203B-A6AD-4075-93C3-EF6711276F66}"/>
    <cellStyle name="Procent 2 2 4 2 2 2" xfId="10476" xr:uid="{84FFAC6F-B31F-4C29-9F73-2253F7E2A531}"/>
    <cellStyle name="Procent 2 2 4 2 2 2 2" xfId="15866" xr:uid="{31BA1AB2-BE18-40E4-BFC1-BE5FE67F1A2E}"/>
    <cellStyle name="Procent 2 2 4 2 2 3" xfId="13113" xr:uid="{0DA19847-A533-4666-9352-B29DA9935185}"/>
    <cellStyle name="Procent 2 2 4 2 3" xfId="9146" xr:uid="{AA00941F-33BE-46D4-8285-98AF85E032CB}"/>
    <cellStyle name="Procent 2 2 4 2 3 2" xfId="14504" xr:uid="{F7AB1D66-4973-495E-BA28-EFBABFE70299}"/>
    <cellStyle name="Procent 2 2 4 2 4" xfId="11782" xr:uid="{288C1A11-BCF4-4E65-9492-CB996106636F}"/>
    <cellStyle name="Procent 2 2 4 3" xfId="7188" xr:uid="{A121BE48-CB8E-4D88-8D4F-5BA46C15D6A4}"/>
    <cellStyle name="Procent 2 2 4 3 2" xfId="9852" xr:uid="{F70238FC-4421-4A21-8567-A645D65DD916}"/>
    <cellStyle name="Procent 2 2 4 3 2 2" xfId="15242" xr:uid="{AEE12BE1-53F9-4927-A4DC-06BD5D9D356D}"/>
    <cellStyle name="Procent 2 2 4 3 3" xfId="12489" xr:uid="{8DD0CC07-9AEA-458F-94EA-74FB8CA62BF6}"/>
    <cellStyle name="Procent 2 2 4 4" xfId="8522" xr:uid="{94DED68E-26C9-4C13-9660-92DC06991F24}"/>
    <cellStyle name="Procent 2 2 4 4 2" xfId="13880" xr:uid="{E4212675-10E8-4245-BD85-E62908D848B2}"/>
    <cellStyle name="Procent 2 2 4 5" xfId="11158" xr:uid="{A2BD52CA-740C-4586-89AA-E7CEFCE7CD28}"/>
    <cellStyle name="Procent 2 2 5" xfId="4024" xr:uid="{C2A6A00B-2BE7-48AD-89DF-569739F6D1FF}"/>
    <cellStyle name="Procent 2 2 5 2" xfId="4648" xr:uid="{29CA6155-F9D0-48ED-85BF-F82460F196D0}"/>
    <cellStyle name="Procent 2 2 5 2 2" xfId="7811" xr:uid="{D2E518C8-64C8-493E-926B-335A04CDB109}"/>
    <cellStyle name="Procent 2 2 5 2 2 2" xfId="10477" xr:uid="{8036E82B-ED01-4330-9607-3293DA500C04}"/>
    <cellStyle name="Procent 2 2 5 2 2 2 2" xfId="15867" xr:uid="{E38CCA10-54BC-44A1-812E-8A9BE3FB82A8}"/>
    <cellStyle name="Procent 2 2 5 2 2 3" xfId="13114" xr:uid="{C22E7B06-E2F5-493D-B780-D9914F9BEB8F}"/>
    <cellStyle name="Procent 2 2 5 2 3" xfId="9147" xr:uid="{9BFA6474-AE7C-4538-9995-9F92BB584876}"/>
    <cellStyle name="Procent 2 2 5 2 3 2" xfId="14505" xr:uid="{1B4BD22B-679F-420D-A1B8-1E2A13DFEC4D}"/>
    <cellStyle name="Procent 2 2 5 2 4" xfId="11783" xr:uid="{527F35FA-F519-4025-8E68-C7CE8C58EA94}"/>
    <cellStyle name="Procent 2 2 5 3" xfId="7189" xr:uid="{58BDB634-2BA0-40B7-B748-ECFC402283FF}"/>
    <cellStyle name="Procent 2 2 5 3 2" xfId="9853" xr:uid="{CB4D44D7-AD23-477B-A18F-891CBEFF572A}"/>
    <cellStyle name="Procent 2 2 5 3 2 2" xfId="15243" xr:uid="{A8F98058-DDD0-483B-9C77-43F987A647CD}"/>
    <cellStyle name="Procent 2 2 5 3 3" xfId="12490" xr:uid="{F8253D86-7305-4A10-AC4D-A7A755529E2B}"/>
    <cellStyle name="Procent 2 2 5 4" xfId="8523" xr:uid="{F97A8E8B-AAAD-4F74-81F0-B3B026154189}"/>
    <cellStyle name="Procent 2 2 5 4 2" xfId="13881" xr:uid="{11009766-A752-4A7A-88D5-824366476842}"/>
    <cellStyle name="Procent 2 2 5 5" xfId="11159" xr:uid="{8B45411D-3EFE-4061-84C6-B14ABFB69B1B}"/>
    <cellStyle name="Procent 2 2 6" xfId="4025" xr:uid="{2D6A2A28-4547-4FEB-90C4-1356E599DEB9}"/>
    <cellStyle name="Procent 2 2 6 2" xfId="4649" xr:uid="{8FFB4561-00FD-401E-8A8A-6049CC1D35CD}"/>
    <cellStyle name="Procent 2 2 6 2 2" xfId="7812" xr:uid="{5CBAD9B7-BE25-4184-9065-ECA0741A5EBA}"/>
    <cellStyle name="Procent 2 2 6 2 2 2" xfId="10478" xr:uid="{598CD8AB-2C15-4CD3-8DD4-F7A13907A499}"/>
    <cellStyle name="Procent 2 2 6 2 2 2 2" xfId="15868" xr:uid="{6BE87779-0977-4988-B370-2B63E67627D3}"/>
    <cellStyle name="Procent 2 2 6 2 2 3" xfId="13115" xr:uid="{7189A5A0-D813-45D6-9DFB-2A73654B38A5}"/>
    <cellStyle name="Procent 2 2 6 2 3" xfId="9148" xr:uid="{7B1993F8-5B92-4F37-A056-9A9E414AC0E6}"/>
    <cellStyle name="Procent 2 2 6 2 3 2" xfId="14506" xr:uid="{3A6F975C-90FF-4FAE-BBD3-48624C700BA4}"/>
    <cellStyle name="Procent 2 2 6 2 4" xfId="11784" xr:uid="{78A0E5A9-89FB-4AC8-8163-2C925BEBCE64}"/>
    <cellStyle name="Procent 2 2 6 3" xfId="7190" xr:uid="{CB4D18FF-FFD7-46D0-8FC6-5399D0224B26}"/>
    <cellStyle name="Procent 2 2 6 3 2" xfId="9854" xr:uid="{A3A2BF29-F681-4EAF-8253-7C8E93A5D0E0}"/>
    <cellStyle name="Procent 2 2 6 3 2 2" xfId="15244" xr:uid="{988A4362-261A-4A92-90BD-401FDCF4D8C1}"/>
    <cellStyle name="Procent 2 2 6 3 3" xfId="12491" xr:uid="{1D703ADC-2D9E-428D-B731-C7F6633678D2}"/>
    <cellStyle name="Procent 2 2 6 4" xfId="8524" xr:uid="{DD4AE0EE-801B-443A-B1DB-5EDC2F5207EB}"/>
    <cellStyle name="Procent 2 2 6 4 2" xfId="13882" xr:uid="{E1AFE74E-DF6C-4A8A-8798-A0D06E6C12CF}"/>
    <cellStyle name="Procent 2 2 6 5" xfId="11160" xr:uid="{AEF75D57-5AF5-4E97-BB07-8A3C1506235B}"/>
    <cellStyle name="Procent 2 2 7" xfId="4017" xr:uid="{4EDFFAC5-F330-486C-A174-0E98E6A903EE}"/>
    <cellStyle name="Procent 2 2 7 2" xfId="4641" xr:uid="{3FE75C7A-EF79-4F24-817D-7BDBCCAE0D93}"/>
    <cellStyle name="Procent 2 2 7 2 2" xfId="7804" xr:uid="{C3506AEF-AE9D-4BFA-92F4-716AB9F11BD2}"/>
    <cellStyle name="Procent 2 2 7 2 2 2" xfId="10470" xr:uid="{99CB8E78-2D18-4AC3-A383-DF02A42A3257}"/>
    <cellStyle name="Procent 2 2 7 2 2 2 2" xfId="15860" xr:uid="{80CE4123-1A24-4728-96F8-97EF6124C190}"/>
    <cellStyle name="Procent 2 2 7 2 2 3" xfId="13107" xr:uid="{E6A4095A-EDAB-469D-831A-5AC054E3E654}"/>
    <cellStyle name="Procent 2 2 7 2 3" xfId="9140" xr:uid="{090B3A10-7992-4F25-8D94-20FBD7340F30}"/>
    <cellStyle name="Procent 2 2 7 2 3 2" xfId="14498" xr:uid="{435E5201-9B48-4A3D-9FFE-56C7CF3FF36A}"/>
    <cellStyle name="Procent 2 2 7 2 4" xfId="11776" xr:uid="{A37515E0-B1FC-4F6F-97A5-72F0DAA81F1C}"/>
    <cellStyle name="Procent 2 2 7 3" xfId="7182" xr:uid="{5352C852-94B3-4948-865B-BC4ADF3FBB2B}"/>
    <cellStyle name="Procent 2 2 7 3 2" xfId="9846" xr:uid="{375F3BD2-E871-4210-9792-9D5CC50868A4}"/>
    <cellStyle name="Procent 2 2 7 3 2 2" xfId="15236" xr:uid="{075C7FC2-AB9E-4F16-8934-4C76DC531198}"/>
    <cellStyle name="Procent 2 2 7 3 3" xfId="12483" xr:uid="{232330C1-A5D3-489C-9A6E-127659AE687D}"/>
    <cellStyle name="Procent 2 2 7 4" xfId="8516" xr:uid="{823E25F9-7AE6-4473-9329-E030656763BD}"/>
    <cellStyle name="Procent 2 2 7 4 2" xfId="13874" xr:uid="{02CD5F82-AFB8-4392-AD17-F0CBFCAE53B8}"/>
    <cellStyle name="Procent 2 2 7 5" xfId="11152" xr:uid="{85F8AA6C-BF6B-41CA-9469-A4D23E71B885}"/>
    <cellStyle name="Procent 2 2 8" xfId="4123" xr:uid="{E0AE7DE1-6734-4BE8-92ED-62A367B77E0E}"/>
    <cellStyle name="Procent 2 2 8 2" xfId="7288" xr:uid="{9148442D-9428-43C0-A61C-8EC9D91C1A98}"/>
    <cellStyle name="Procent 2 2 8 2 2" xfId="9952" xr:uid="{B440C817-34A9-48BE-9DD7-264C844414FC}"/>
    <cellStyle name="Procent 2 2 8 2 2 2" xfId="15342" xr:uid="{9F26E175-B44F-46E4-9FE6-FB18210B4E24}"/>
    <cellStyle name="Procent 2 2 8 2 3" xfId="12589" xr:uid="{8DE09E93-D6A5-4603-984C-9483888D8E7D}"/>
    <cellStyle name="Procent 2 2 8 3" xfId="8622" xr:uid="{6D1755EA-A80E-4F80-8C2A-A7CC4374DC5E}"/>
    <cellStyle name="Procent 2 2 8 3 2" xfId="13980" xr:uid="{B152EB2F-100A-4490-90DE-6443C33F66BA}"/>
    <cellStyle name="Procent 2 2 8 4" xfId="11258" xr:uid="{A2034DA3-DD93-4CEB-AAAB-F4BBCD552E32}"/>
    <cellStyle name="Procent 2 2 9" xfId="3472" xr:uid="{FDF2FB0A-A414-47FA-8CB7-ECE347674510}"/>
    <cellStyle name="Procent 2 2 9 2" xfId="6678" xr:uid="{4E830358-331F-48CA-B38F-EC8DBF194235}"/>
    <cellStyle name="Procent 2 2 9 2 2" xfId="9341" xr:uid="{8DEC2E0A-3648-42D8-AB93-DC2E86838453}"/>
    <cellStyle name="Procent 2 2 9 2 2 2" xfId="14731" xr:uid="{8B9FF25D-E18E-4E60-ACBA-F23BCC4C66F4}"/>
    <cellStyle name="Procent 2 2 9 2 3" xfId="11978" xr:uid="{C827A126-3F7E-401F-A82D-6695179B6241}"/>
    <cellStyle name="Procent 2 2 9 3" xfId="8006" xr:uid="{4DBFA669-9110-4B72-94A1-8537C172221A}"/>
    <cellStyle name="Procent 2 2 9 3 2" xfId="13364" xr:uid="{F584FE88-2FB5-4663-8D67-996DEC9C984E}"/>
    <cellStyle name="Procent 2 2 9 4" xfId="10647" xr:uid="{B66A573A-9BBA-44CB-801A-5399A25BE342}"/>
    <cellStyle name="Procent 2 3" xfId="3480" xr:uid="{4548BB9D-2687-4ED9-94C7-881B3F157956}"/>
    <cellStyle name="Procent 2 3 10" xfId="8014" xr:uid="{B30A21E5-FFEA-4BB0-A2FB-8C37C4E9087F}"/>
    <cellStyle name="Procent 2 3 10 2" xfId="13372" xr:uid="{3EFE1CA3-EE13-491C-A655-A5A0E3450E5C}"/>
    <cellStyle name="Procent 2 3 11" xfId="10655" xr:uid="{1F49FB3B-B984-40CE-98D4-D4325EC770B4}"/>
    <cellStyle name="Procent 2 3 2" xfId="4027" xr:uid="{EE30B2D3-ABB5-4164-8AC8-45AE8A7C7521}"/>
    <cellStyle name="Procent 2 3 2 2" xfId="4028" xr:uid="{6A8EB6C7-3115-4232-9EEF-5C7C00ACF5E7}"/>
    <cellStyle name="Procent 2 3 2 2 2" xfId="4652" xr:uid="{0D61C28F-0EB4-4F81-BC7E-48D28657CF94}"/>
    <cellStyle name="Procent 2 3 2 2 2 2" xfId="7815" xr:uid="{48F95FCB-5842-4F28-B9F6-82CF712D3790}"/>
    <cellStyle name="Procent 2 3 2 2 2 2 2" xfId="10481" xr:uid="{CCB4B977-00D0-41BF-9348-FBAFBF79F1B5}"/>
    <cellStyle name="Procent 2 3 2 2 2 2 2 2" xfId="15871" xr:uid="{81BBD9FA-2460-473E-9588-A1D9B38521D0}"/>
    <cellStyle name="Procent 2 3 2 2 2 2 3" xfId="13118" xr:uid="{A4234458-B37D-4FF8-A965-5180D9BE3725}"/>
    <cellStyle name="Procent 2 3 2 2 2 3" xfId="9151" xr:uid="{EE13655E-F67B-4296-ACE3-E93339A3FB0E}"/>
    <cellStyle name="Procent 2 3 2 2 2 3 2" xfId="14509" xr:uid="{2FF972B0-4416-4F33-AE49-40C1601EEAC7}"/>
    <cellStyle name="Procent 2 3 2 2 2 4" xfId="11787" xr:uid="{F4C02391-3E94-4409-BC92-D82EE0A77B2F}"/>
    <cellStyle name="Procent 2 3 2 2 3" xfId="7193" xr:uid="{02B90954-2D2E-4A7F-88C5-63E28B494649}"/>
    <cellStyle name="Procent 2 3 2 2 3 2" xfId="9857" xr:uid="{36EF3F8F-C69B-4E0E-9208-33C76040BD03}"/>
    <cellStyle name="Procent 2 3 2 2 3 2 2" xfId="15247" xr:uid="{7748F756-74E2-4D7E-A73A-D6EDE28832F6}"/>
    <cellStyle name="Procent 2 3 2 2 3 3" xfId="12494" xr:uid="{D907178F-F07B-4694-9BDB-3BA814A35279}"/>
    <cellStyle name="Procent 2 3 2 2 4" xfId="8527" xr:uid="{923292B7-34B8-436F-B778-8D4FF0F41D79}"/>
    <cellStyle name="Procent 2 3 2 2 4 2" xfId="13885" xr:uid="{CE11508C-BE2F-4FB9-9881-6993E44E6103}"/>
    <cellStyle name="Procent 2 3 2 2 5" xfId="11163" xr:uid="{0E48B876-7ABF-4A78-B6C1-59CA67E506E9}"/>
    <cellStyle name="Procent 2 3 2 3" xfId="4029" xr:uid="{5B3387BA-C13E-4D90-AC84-DA07FAFD880C}"/>
    <cellStyle name="Procent 2 3 2 3 2" xfId="4653" xr:uid="{E0F63550-71A3-47F8-8E99-587925D26CD7}"/>
    <cellStyle name="Procent 2 3 2 3 2 2" xfId="7816" xr:uid="{9797FF2C-4E66-474D-A780-281644DE7482}"/>
    <cellStyle name="Procent 2 3 2 3 2 2 2" xfId="10482" xr:uid="{FA251BD8-334B-4A80-9920-5299B943E349}"/>
    <cellStyle name="Procent 2 3 2 3 2 2 2 2" xfId="15872" xr:uid="{4F9C2C62-D19D-459B-AA5A-C60EFEF58946}"/>
    <cellStyle name="Procent 2 3 2 3 2 2 3" xfId="13119" xr:uid="{45C107A7-D190-4244-86E5-8027F00BD06C}"/>
    <cellStyle name="Procent 2 3 2 3 2 3" xfId="9152" xr:uid="{C9F668CF-4C9E-4061-8E16-6394146B0C89}"/>
    <cellStyle name="Procent 2 3 2 3 2 3 2" xfId="14510" xr:uid="{A0F1F0EC-B874-49C6-BBCB-B7FC65731BCF}"/>
    <cellStyle name="Procent 2 3 2 3 2 4" xfId="11788" xr:uid="{57E01CF8-AD19-4B07-8B62-252B02FA2634}"/>
    <cellStyle name="Procent 2 3 2 3 3" xfId="7194" xr:uid="{76888FBB-881E-4A92-8313-D3969A4FA0AE}"/>
    <cellStyle name="Procent 2 3 2 3 3 2" xfId="9858" xr:uid="{B8A67D32-DC61-4B61-8E94-D0E2D45FBD5A}"/>
    <cellStyle name="Procent 2 3 2 3 3 2 2" xfId="15248" xr:uid="{8F8F9B3E-8B28-4835-87AD-C869BDC25ADD}"/>
    <cellStyle name="Procent 2 3 2 3 3 3" xfId="12495" xr:uid="{C1BC93B9-DAF4-4BF0-B73F-A40F97B9EC04}"/>
    <cellStyle name="Procent 2 3 2 3 4" xfId="8528" xr:uid="{10A4ABE2-4A72-446A-844B-6A608C10B394}"/>
    <cellStyle name="Procent 2 3 2 3 4 2" xfId="13886" xr:uid="{1CEDEB43-D83B-4C53-B607-BF760BC19646}"/>
    <cellStyle name="Procent 2 3 2 3 5" xfId="11164" xr:uid="{D16E6951-D32B-42C5-B6CA-CE299F8502B6}"/>
    <cellStyle name="Procent 2 3 2 4" xfId="4651" xr:uid="{DB016302-73DF-4CD8-93AD-5C49D8E5C252}"/>
    <cellStyle name="Procent 2 3 2 4 2" xfId="7814" xr:uid="{99A4D8E5-4626-40C0-8D56-93E8ABCA07D9}"/>
    <cellStyle name="Procent 2 3 2 4 2 2" xfId="10480" xr:uid="{6C5B264A-487F-48B1-B6C7-72411B4CBA66}"/>
    <cellStyle name="Procent 2 3 2 4 2 2 2" xfId="15870" xr:uid="{974E9A32-35C5-4CFC-88E2-1243EF9C5D82}"/>
    <cellStyle name="Procent 2 3 2 4 2 3" xfId="13117" xr:uid="{424AEC8D-1E16-47A1-95E3-74BFE811732B}"/>
    <cellStyle name="Procent 2 3 2 4 3" xfId="9150" xr:uid="{7DEE8C92-B43B-4B34-873C-AEC91D0225FC}"/>
    <cellStyle name="Procent 2 3 2 4 3 2" xfId="14508" xr:uid="{4B425445-1751-4D0C-A1BD-5E423F3A31CE}"/>
    <cellStyle name="Procent 2 3 2 4 4" xfId="11786" xr:uid="{FD57A89D-AE6E-4DF4-B40D-B429A26A71AB}"/>
    <cellStyle name="Procent 2 3 2 5" xfId="7192" xr:uid="{4ECFC2EE-2A3C-4A25-9654-8764E55A127A}"/>
    <cellStyle name="Procent 2 3 2 5 2" xfId="9856" xr:uid="{E12B380B-8502-4CE8-9ED3-70B163301BB6}"/>
    <cellStyle name="Procent 2 3 2 5 2 2" xfId="15246" xr:uid="{EEAD85D0-B301-4A7D-BE17-F8E036434F32}"/>
    <cellStyle name="Procent 2 3 2 5 3" xfId="12493" xr:uid="{0B4201C0-E982-4093-A50F-C9DC5D2CB2EA}"/>
    <cellStyle name="Procent 2 3 2 6" xfId="8526" xr:uid="{48206AA9-45B8-4AFE-97D9-5E631E9F0194}"/>
    <cellStyle name="Procent 2 3 2 6 2" xfId="13884" xr:uid="{EE1165E7-5A47-429F-A893-1582383F1C04}"/>
    <cellStyle name="Procent 2 3 2 7" xfId="11162" xr:uid="{33FD7600-AC57-48F4-805B-A61045081834}"/>
    <cellStyle name="Procent 2 3 3" xfId="4030" xr:uid="{79F2D6D1-D5DB-44C8-8026-5F8AEAEA6227}"/>
    <cellStyle name="Procent 2 3 3 2" xfId="4654" xr:uid="{2789313C-3D89-44BB-B225-E9BA8C8BCCDA}"/>
    <cellStyle name="Procent 2 3 3 2 2" xfId="7817" xr:uid="{5CF523ED-66EF-4BBC-B0BF-1FE57D7B1504}"/>
    <cellStyle name="Procent 2 3 3 2 2 2" xfId="10483" xr:uid="{3876E7B4-63EB-4D3D-9E72-FD9B81E89FC7}"/>
    <cellStyle name="Procent 2 3 3 2 2 2 2" xfId="15873" xr:uid="{CC125C89-E143-4290-8868-7FA39DE1CABD}"/>
    <cellStyle name="Procent 2 3 3 2 2 3" xfId="13120" xr:uid="{8B0084B5-93BC-4D37-8534-8F426DD9E42F}"/>
    <cellStyle name="Procent 2 3 3 2 3" xfId="9153" xr:uid="{CD1679D3-62E6-4BC6-AAC7-B8D3D494CCBE}"/>
    <cellStyle name="Procent 2 3 3 2 3 2" xfId="14511" xr:uid="{6995EA73-F6D4-41F9-870F-72CA4F1AC090}"/>
    <cellStyle name="Procent 2 3 3 2 4" xfId="11789" xr:uid="{8D859DD8-4741-402C-B2C3-438C534C562E}"/>
    <cellStyle name="Procent 2 3 3 3" xfId="7195" xr:uid="{C9C1E87C-956B-4D7D-A7C1-0EEC47236BE0}"/>
    <cellStyle name="Procent 2 3 3 3 2" xfId="9859" xr:uid="{814FA5EE-DB40-40B7-8EE5-13F7B346F07E}"/>
    <cellStyle name="Procent 2 3 3 3 2 2" xfId="15249" xr:uid="{A3AE04AE-6C37-41DD-8E4B-A82B917511DE}"/>
    <cellStyle name="Procent 2 3 3 3 3" xfId="12496" xr:uid="{7FAF7664-0B79-4EBA-8CF2-26B14DC9A439}"/>
    <cellStyle name="Procent 2 3 3 4" xfId="8529" xr:uid="{5591541E-5C4B-416B-AB00-4A05047BD677}"/>
    <cellStyle name="Procent 2 3 3 4 2" xfId="13887" xr:uid="{10397DE1-FDA0-4818-8D69-17D9CC609506}"/>
    <cellStyle name="Procent 2 3 3 5" xfId="11165" xr:uid="{95F8AF37-18DD-4BAF-ADB5-3B8CF92F5E03}"/>
    <cellStyle name="Procent 2 3 4" xfId="4031" xr:uid="{3BF388F4-FD26-4DE5-B210-7B8EF27DD171}"/>
    <cellStyle name="Procent 2 3 4 2" xfId="4655" xr:uid="{7A87A3FE-FBE0-48C9-81B5-3713D1D7F389}"/>
    <cellStyle name="Procent 2 3 4 2 2" xfId="7818" xr:uid="{3031209E-A322-446F-9699-664F1BFB4234}"/>
    <cellStyle name="Procent 2 3 4 2 2 2" xfId="10484" xr:uid="{6F9EBBF8-24A7-4951-87E3-F042F4839FAC}"/>
    <cellStyle name="Procent 2 3 4 2 2 2 2" xfId="15874" xr:uid="{3EA90E9D-1161-4176-B785-9EE484D9B68D}"/>
    <cellStyle name="Procent 2 3 4 2 2 3" xfId="13121" xr:uid="{666D04A7-0912-4C96-B9E4-67869E304E93}"/>
    <cellStyle name="Procent 2 3 4 2 3" xfId="9154" xr:uid="{0982CC6D-C6AD-4D5D-9EC8-38156078B3DA}"/>
    <cellStyle name="Procent 2 3 4 2 3 2" xfId="14512" xr:uid="{ECF5F975-26E4-43FC-BF40-A4D437C9A0B0}"/>
    <cellStyle name="Procent 2 3 4 2 4" xfId="11790" xr:uid="{FF94C2EA-454B-40E2-B883-24695DDA6E51}"/>
    <cellStyle name="Procent 2 3 4 3" xfId="7196" xr:uid="{30886BF1-89B2-4215-ABFA-C5EBEE16C8FE}"/>
    <cellStyle name="Procent 2 3 4 3 2" xfId="9860" xr:uid="{7DD06EE1-686C-47AD-8B06-CFDE02F3ADFA}"/>
    <cellStyle name="Procent 2 3 4 3 2 2" xfId="15250" xr:uid="{C4E10F60-AD38-41C7-B961-B8632173D896}"/>
    <cellStyle name="Procent 2 3 4 3 3" xfId="12497" xr:uid="{11536D61-6652-4E13-AAC9-743AAE68D325}"/>
    <cellStyle name="Procent 2 3 4 4" xfId="8530" xr:uid="{03529936-A79A-4AA0-95E6-7F89A058A3B7}"/>
    <cellStyle name="Procent 2 3 4 4 2" xfId="13888" xr:uid="{C770951B-B01C-47E4-A937-324C6D6254D3}"/>
    <cellStyle name="Procent 2 3 4 5" xfId="11166" xr:uid="{C1D8DF0B-AEF2-4389-B245-E20D2C19B1DD}"/>
    <cellStyle name="Procent 2 3 5" xfId="4032" xr:uid="{625729C4-192C-47F2-BC26-740481E1A1DA}"/>
    <cellStyle name="Procent 2 3 5 2" xfId="4656" xr:uid="{0D70F627-BB28-422E-8585-148706AA3B38}"/>
    <cellStyle name="Procent 2 3 5 2 2" xfId="7819" xr:uid="{D2F77B2E-CC78-47F3-B34C-C70AC1685593}"/>
    <cellStyle name="Procent 2 3 5 2 2 2" xfId="10485" xr:uid="{CDD98AD9-8504-42A7-A02F-56B9689CE2C4}"/>
    <cellStyle name="Procent 2 3 5 2 2 2 2" xfId="15875" xr:uid="{F0D957D4-7F94-4AAE-ADFD-994A557DF244}"/>
    <cellStyle name="Procent 2 3 5 2 2 3" xfId="13122" xr:uid="{24EB4C20-367D-4D00-B4DB-759CA90FB2C5}"/>
    <cellStyle name="Procent 2 3 5 2 3" xfId="9155" xr:uid="{E16904F7-B5B9-42E9-A9DB-E8789D8253B5}"/>
    <cellStyle name="Procent 2 3 5 2 3 2" xfId="14513" xr:uid="{4627DFBB-11A4-4E52-B359-C947B6AC1E11}"/>
    <cellStyle name="Procent 2 3 5 2 4" xfId="11791" xr:uid="{30655605-0F5D-4A3F-95AB-29800C5C165B}"/>
    <cellStyle name="Procent 2 3 5 3" xfId="7197" xr:uid="{661D8347-1DB1-4C43-BD59-7F01C9AAE0FC}"/>
    <cellStyle name="Procent 2 3 5 3 2" xfId="9861" xr:uid="{A013F7EA-5F1F-4123-B84C-600A80FC5A64}"/>
    <cellStyle name="Procent 2 3 5 3 2 2" xfId="15251" xr:uid="{275FD301-0FC3-4D36-B33F-3BAB5F46A718}"/>
    <cellStyle name="Procent 2 3 5 3 3" xfId="12498" xr:uid="{C6049C9E-BEE7-4E9E-B06D-4B85918E77C1}"/>
    <cellStyle name="Procent 2 3 5 4" xfId="8531" xr:uid="{C53B598F-034D-4CA9-8A11-63A845DCE4BD}"/>
    <cellStyle name="Procent 2 3 5 4 2" xfId="13889" xr:uid="{FDF22218-0560-41E8-BCEF-7F227D69205F}"/>
    <cellStyle name="Procent 2 3 5 5" xfId="11167" xr:uid="{728853A0-55B1-4C36-9ECC-4927BE5C6ADB}"/>
    <cellStyle name="Procent 2 3 6" xfId="4033" xr:uid="{319DAFF6-5AD4-4C73-B0B1-83AEB9A08354}"/>
    <cellStyle name="Procent 2 3 6 2" xfId="4657" xr:uid="{60A1AD51-0F89-4C01-B48C-0D55ACFF28C3}"/>
    <cellStyle name="Procent 2 3 6 2 2" xfId="7820" xr:uid="{48A3A558-1A77-4D2E-8F6E-9CA6DBEC0989}"/>
    <cellStyle name="Procent 2 3 6 2 2 2" xfId="10486" xr:uid="{E3849152-767E-4A78-AD75-403EB79E3737}"/>
    <cellStyle name="Procent 2 3 6 2 2 2 2" xfId="15876" xr:uid="{DAA7C3DB-9BF3-4D44-BFD6-22EF221481F0}"/>
    <cellStyle name="Procent 2 3 6 2 2 3" xfId="13123" xr:uid="{C9E85627-4028-4085-994B-C3475F92D650}"/>
    <cellStyle name="Procent 2 3 6 2 3" xfId="9156" xr:uid="{F2678D27-CF1B-49B0-8007-BC097A990C64}"/>
    <cellStyle name="Procent 2 3 6 2 3 2" xfId="14514" xr:uid="{C98DDA81-F945-4F9A-B566-2BB9F08AD21A}"/>
    <cellStyle name="Procent 2 3 6 2 4" xfId="11792" xr:uid="{6A6D22D0-1107-47D4-9C05-473FA3363892}"/>
    <cellStyle name="Procent 2 3 6 3" xfId="7198" xr:uid="{B05AD5CA-CF3C-4883-8D0E-9512522C31AE}"/>
    <cellStyle name="Procent 2 3 6 3 2" xfId="9862" xr:uid="{437B7CD2-2E46-4B5F-979F-B8061B0B7F17}"/>
    <cellStyle name="Procent 2 3 6 3 2 2" xfId="15252" xr:uid="{DCB03F46-8B32-489F-B1D0-2FFCEC5901AC}"/>
    <cellStyle name="Procent 2 3 6 3 3" xfId="12499" xr:uid="{437A8D3B-D0A0-45F7-A30D-EE5B5ECA4BB6}"/>
    <cellStyle name="Procent 2 3 6 4" xfId="8532" xr:uid="{3F280065-4156-442B-A003-30976E09A575}"/>
    <cellStyle name="Procent 2 3 6 4 2" xfId="13890" xr:uid="{ABE15F2B-4F7A-442A-A8AB-65017FC5F2D4}"/>
    <cellStyle name="Procent 2 3 6 5" xfId="11168" xr:uid="{1E297A4C-9FD4-475E-905D-F9D21A337263}"/>
    <cellStyle name="Procent 2 3 7" xfId="4026" xr:uid="{C7D7E90A-E614-45D6-8E6E-1AA410BA3AE1}"/>
    <cellStyle name="Procent 2 3 7 2" xfId="4650" xr:uid="{0459A2F8-9042-4EFE-A563-67401FC74D27}"/>
    <cellStyle name="Procent 2 3 7 2 2" xfId="7813" xr:uid="{CA5245BD-9BC8-4A23-A3B3-5E72A530544F}"/>
    <cellStyle name="Procent 2 3 7 2 2 2" xfId="10479" xr:uid="{41D1C6D2-833B-4C95-90C0-C2C0B12D3FB2}"/>
    <cellStyle name="Procent 2 3 7 2 2 2 2" xfId="15869" xr:uid="{5BD75C20-3A03-44C6-98F5-3DF290D1C091}"/>
    <cellStyle name="Procent 2 3 7 2 2 3" xfId="13116" xr:uid="{600D0998-A8A8-4E43-9C18-3D1AA65FEED3}"/>
    <cellStyle name="Procent 2 3 7 2 3" xfId="9149" xr:uid="{F33F387A-CE50-449A-AF81-323C0C4F4971}"/>
    <cellStyle name="Procent 2 3 7 2 3 2" xfId="14507" xr:uid="{CD58FD24-7A43-460D-A812-A1989E37BD32}"/>
    <cellStyle name="Procent 2 3 7 2 4" xfId="11785" xr:uid="{8E73C061-CEF4-4C7F-804F-E7B75DE81338}"/>
    <cellStyle name="Procent 2 3 7 3" xfId="7191" xr:uid="{A81EF48C-748C-454E-ACB9-90DE4FDC5959}"/>
    <cellStyle name="Procent 2 3 7 3 2" xfId="9855" xr:uid="{CEABE800-AF10-46E1-87B5-8B34E5D18F39}"/>
    <cellStyle name="Procent 2 3 7 3 2 2" xfId="15245" xr:uid="{6F1D2D70-A677-4F8D-937B-3327132D8762}"/>
    <cellStyle name="Procent 2 3 7 3 3" xfId="12492" xr:uid="{0A5FE4CA-54F0-4D7E-8CAC-2886E297A78E}"/>
    <cellStyle name="Procent 2 3 7 4" xfId="8525" xr:uid="{AC4E33CC-CF2D-4FAA-B047-A78054B9E70A}"/>
    <cellStyle name="Procent 2 3 7 4 2" xfId="13883" xr:uid="{AAC0509F-121E-4B98-A4FE-150E1EAC91ED}"/>
    <cellStyle name="Procent 2 3 7 5" xfId="11161" xr:uid="{CAF192D9-8697-4156-91EE-6478B5337302}"/>
    <cellStyle name="Procent 2 3 8" xfId="4131" xr:uid="{43CE12BB-2A14-4C3E-A2AE-E3902C82FB54}"/>
    <cellStyle name="Procent 2 3 8 2" xfId="7296" xr:uid="{3F934E96-08AD-48F0-BCF0-C62B8D076A67}"/>
    <cellStyle name="Procent 2 3 8 2 2" xfId="9960" xr:uid="{5F822A27-59FB-4187-9FCB-FBE497B910F1}"/>
    <cellStyle name="Procent 2 3 8 2 2 2" xfId="15350" xr:uid="{18D6CEAA-70B3-484B-8E38-A97E111C0FF6}"/>
    <cellStyle name="Procent 2 3 8 2 3" xfId="12597" xr:uid="{05997C9B-04FF-4639-A7FE-E06AB8FC9FB5}"/>
    <cellStyle name="Procent 2 3 8 3" xfId="8630" xr:uid="{C8B26E1A-5F07-4CF5-83D6-6D35F74414FB}"/>
    <cellStyle name="Procent 2 3 8 3 2" xfId="13988" xr:uid="{B2056EBA-55AE-4B12-9679-BA26CD5ED05E}"/>
    <cellStyle name="Procent 2 3 8 4" xfId="11266" xr:uid="{82FB9BA1-0E41-4082-9347-7DC880F998E3}"/>
    <cellStyle name="Procent 2 3 9" xfId="6686" xr:uid="{2315F0BE-CF73-4DED-913D-57A65FD10D14}"/>
    <cellStyle name="Procent 2 3 9 2" xfId="9349" xr:uid="{56D123AB-BD35-4D7A-A705-9471F4FC46FE}"/>
    <cellStyle name="Procent 2 3 9 2 2" xfId="14739" xr:uid="{B9A14CF6-340D-488B-BC7A-907F99BB1DAD}"/>
    <cellStyle name="Procent 2 3 9 3" xfId="11986" xr:uid="{B09BE07B-2715-4F72-8CB5-898150344EAC}"/>
    <cellStyle name="Procent 2 4" xfId="3496" xr:uid="{CF7BF9B3-5180-4E94-83F5-1A9BD901C7F9}"/>
    <cellStyle name="Procent 2 4 10" xfId="8030" xr:uid="{4C8523BF-1525-4F71-9B91-E05F6C8906C1}"/>
    <cellStyle name="Procent 2 4 10 2" xfId="13388" xr:uid="{D2195487-026D-4AD1-9AA7-EB5125B6BEE8}"/>
    <cellStyle name="Procent 2 4 11" xfId="10671" xr:uid="{9E1FECF8-2E4A-4D66-AE7F-C90EA5DE2D01}"/>
    <cellStyle name="Procent 2 4 2" xfId="4035" xr:uid="{D7EA08B2-B3F4-4299-AFFE-6B34434B864C}"/>
    <cellStyle name="Procent 2 4 2 2" xfId="4036" xr:uid="{51C927B2-4FCE-48F1-B5FA-0A50746065B7}"/>
    <cellStyle name="Procent 2 4 2 2 2" xfId="4660" xr:uid="{666DDF8C-FE23-4CAB-B2CD-F23D45B469CE}"/>
    <cellStyle name="Procent 2 4 2 2 2 2" xfId="7823" xr:uid="{9410733D-85BB-437F-976D-B77A4973A42C}"/>
    <cellStyle name="Procent 2 4 2 2 2 2 2" xfId="10489" xr:uid="{80E0CF1E-99F0-4475-8950-44EC71993FF7}"/>
    <cellStyle name="Procent 2 4 2 2 2 2 2 2" xfId="15879" xr:uid="{2ED46E05-5AB1-438B-ABB3-A7FAD8497052}"/>
    <cellStyle name="Procent 2 4 2 2 2 2 3" xfId="13126" xr:uid="{3AC1D2A8-79A5-47BE-8B97-8031B6C5070B}"/>
    <cellStyle name="Procent 2 4 2 2 2 3" xfId="9159" xr:uid="{F1AA03C8-4403-4758-9FA1-0FEEDB33DBB9}"/>
    <cellStyle name="Procent 2 4 2 2 2 3 2" xfId="14517" xr:uid="{B9D337D7-D52B-4268-8F7D-0F24BFC5FB09}"/>
    <cellStyle name="Procent 2 4 2 2 2 4" xfId="11795" xr:uid="{C5E0509D-6BD1-4DAD-A502-55499082EA45}"/>
    <cellStyle name="Procent 2 4 2 2 3" xfId="7201" xr:uid="{A136F9C1-3040-49C1-82E3-B2D434E816AE}"/>
    <cellStyle name="Procent 2 4 2 2 3 2" xfId="9865" xr:uid="{FDC9307C-BEB0-4FD8-B01F-F326234867F0}"/>
    <cellStyle name="Procent 2 4 2 2 3 2 2" xfId="15255" xr:uid="{7F4E5521-F6AD-4630-9520-CEB483604B38}"/>
    <cellStyle name="Procent 2 4 2 2 3 3" xfId="12502" xr:uid="{2DE68DA1-CD24-48DD-90AF-1DB446814837}"/>
    <cellStyle name="Procent 2 4 2 2 4" xfId="8535" xr:uid="{A3E49DD6-554F-4E1C-A481-591F7DA3A2E9}"/>
    <cellStyle name="Procent 2 4 2 2 4 2" xfId="13893" xr:uid="{66E5EDF9-99AD-47CB-9839-D290AF576004}"/>
    <cellStyle name="Procent 2 4 2 2 5" xfId="11171" xr:uid="{AA9050E0-6F3D-4B0C-92C6-AAA514A4E66B}"/>
    <cellStyle name="Procent 2 4 2 3" xfId="4037" xr:uid="{0B64FA06-8565-4C3C-A389-9D4D4533A90D}"/>
    <cellStyle name="Procent 2 4 2 3 2" xfId="4661" xr:uid="{2035A253-A3D2-4F73-A4A3-EAEF01D6F340}"/>
    <cellStyle name="Procent 2 4 2 3 2 2" xfId="7824" xr:uid="{5F93025D-0D6E-43C3-A793-E8EA7DD2D67A}"/>
    <cellStyle name="Procent 2 4 2 3 2 2 2" xfId="10490" xr:uid="{F2C93C1C-8D71-4C96-ABAF-6BBEC1AE7CA4}"/>
    <cellStyle name="Procent 2 4 2 3 2 2 2 2" xfId="15880" xr:uid="{D9826B2F-1869-497F-AA92-C4938FD58A7C}"/>
    <cellStyle name="Procent 2 4 2 3 2 2 3" xfId="13127" xr:uid="{D917A082-756A-4BD7-8E69-D39E4DA0F97A}"/>
    <cellStyle name="Procent 2 4 2 3 2 3" xfId="9160" xr:uid="{C4BD69F3-6002-47CB-AEA7-07E0829F1D73}"/>
    <cellStyle name="Procent 2 4 2 3 2 3 2" xfId="14518" xr:uid="{4038F1F1-110F-49B6-9261-79E90AE645F6}"/>
    <cellStyle name="Procent 2 4 2 3 2 4" xfId="11796" xr:uid="{56F26AED-89D7-43AF-B2C4-806B3DD3C7BD}"/>
    <cellStyle name="Procent 2 4 2 3 3" xfId="7202" xr:uid="{52FB715B-4C09-4A56-A044-2DEE4343C8EB}"/>
    <cellStyle name="Procent 2 4 2 3 3 2" xfId="9866" xr:uid="{0D4A75AA-B497-477D-8E88-602781056A84}"/>
    <cellStyle name="Procent 2 4 2 3 3 2 2" xfId="15256" xr:uid="{C1FD3FE1-7DAB-41A7-B7D4-1D854C0E83CB}"/>
    <cellStyle name="Procent 2 4 2 3 3 3" xfId="12503" xr:uid="{4900AF33-DEEA-45F1-BC10-298F581F0487}"/>
    <cellStyle name="Procent 2 4 2 3 4" xfId="8536" xr:uid="{F00540BF-63CC-4FA6-B7ED-6518E441F2B8}"/>
    <cellStyle name="Procent 2 4 2 3 4 2" xfId="13894" xr:uid="{C9C5CBBC-3E2D-407C-9123-71D859F6067B}"/>
    <cellStyle name="Procent 2 4 2 3 5" xfId="11172" xr:uid="{92EF09F6-A514-4C30-9B13-842292703DFB}"/>
    <cellStyle name="Procent 2 4 2 4" xfId="4659" xr:uid="{7804DCD2-C1A8-4793-9981-4E0DCAD65494}"/>
    <cellStyle name="Procent 2 4 2 4 2" xfId="7822" xr:uid="{ADD78F72-9AE6-4185-A5E4-FF247977ED5D}"/>
    <cellStyle name="Procent 2 4 2 4 2 2" xfId="10488" xr:uid="{937ECA5A-DECB-4C47-BDC3-D48C31542EDA}"/>
    <cellStyle name="Procent 2 4 2 4 2 2 2" xfId="15878" xr:uid="{992D0444-12E5-4BFF-BB90-56D38D469814}"/>
    <cellStyle name="Procent 2 4 2 4 2 3" xfId="13125" xr:uid="{21A69ACA-13BF-4CA5-9E1F-62800A12AA5A}"/>
    <cellStyle name="Procent 2 4 2 4 3" xfId="9158" xr:uid="{6805FEC6-DD43-44B1-8885-7E83F9A5BFE4}"/>
    <cellStyle name="Procent 2 4 2 4 3 2" xfId="14516" xr:uid="{4B511BA8-4817-4045-AA42-3916407AE76F}"/>
    <cellStyle name="Procent 2 4 2 4 4" xfId="11794" xr:uid="{5FFAE60F-789F-474A-94F1-D7507942176F}"/>
    <cellStyle name="Procent 2 4 2 5" xfId="7200" xr:uid="{F2005B55-AD6D-49B2-BCF9-5B061A09B205}"/>
    <cellStyle name="Procent 2 4 2 5 2" xfId="9864" xr:uid="{265A04AF-EA69-4A5D-BAB9-85BDABCCF604}"/>
    <cellStyle name="Procent 2 4 2 5 2 2" xfId="15254" xr:uid="{747CEA9C-B4BF-4A5B-82CA-BDD94FC5134F}"/>
    <cellStyle name="Procent 2 4 2 5 3" xfId="12501" xr:uid="{8B1F186C-411A-4483-9C42-05D42D01427C}"/>
    <cellStyle name="Procent 2 4 2 6" xfId="8534" xr:uid="{82DFB143-4C48-4322-97C7-C3374E1EF6AA}"/>
    <cellStyle name="Procent 2 4 2 6 2" xfId="13892" xr:uid="{F7ED547F-9C71-48FE-8081-FE4BFDBD381A}"/>
    <cellStyle name="Procent 2 4 2 7" xfId="11170" xr:uid="{AC1A42BB-C8AD-4E03-BCF0-75CBDA587B5C}"/>
    <cellStyle name="Procent 2 4 3" xfId="4038" xr:uid="{D099F2D2-82FF-46A9-8B34-86358710C2BE}"/>
    <cellStyle name="Procent 2 4 3 2" xfId="4662" xr:uid="{82529D41-A233-47CA-B285-3A9AECDAED70}"/>
    <cellStyle name="Procent 2 4 3 2 2" xfId="7825" xr:uid="{27A1A3D6-9675-450F-A0F1-92C454DC65CF}"/>
    <cellStyle name="Procent 2 4 3 2 2 2" xfId="10491" xr:uid="{ADBEBA69-4399-4DD4-A81A-630D10535E62}"/>
    <cellStyle name="Procent 2 4 3 2 2 2 2" xfId="15881" xr:uid="{98BDB974-2846-4B6D-A1AA-4D12B3B6DD55}"/>
    <cellStyle name="Procent 2 4 3 2 2 3" xfId="13128" xr:uid="{4D146F80-7AE2-4EA1-9E3A-D505B419075A}"/>
    <cellStyle name="Procent 2 4 3 2 3" xfId="9161" xr:uid="{1C7BB4A3-DD49-477B-BBFE-48FE49314F77}"/>
    <cellStyle name="Procent 2 4 3 2 3 2" xfId="14519" xr:uid="{4FC80412-1DA6-4853-B735-288B20A6CE6A}"/>
    <cellStyle name="Procent 2 4 3 2 4" xfId="11797" xr:uid="{5C3BF4CF-4A40-4C6A-B7E4-E1C8C3F373A3}"/>
    <cellStyle name="Procent 2 4 3 3" xfId="7203" xr:uid="{E1801A1E-A593-4217-8B03-C476CD1367D0}"/>
    <cellStyle name="Procent 2 4 3 3 2" xfId="9867" xr:uid="{EF9D9FA8-D0A8-487F-AF0F-9A5BCE13C0A0}"/>
    <cellStyle name="Procent 2 4 3 3 2 2" xfId="15257" xr:uid="{34DCC069-EB0D-47DD-92AF-2FCA5B6F461F}"/>
    <cellStyle name="Procent 2 4 3 3 3" xfId="12504" xr:uid="{8F9906F3-E875-4214-BA25-A411F022F1A1}"/>
    <cellStyle name="Procent 2 4 3 4" xfId="8537" xr:uid="{11CC1FBD-4E77-477E-8CB3-FC63E6BAA495}"/>
    <cellStyle name="Procent 2 4 3 4 2" xfId="13895" xr:uid="{20CA0C6D-D8BE-40B6-936D-3C19F460C6DF}"/>
    <cellStyle name="Procent 2 4 3 5" xfId="11173" xr:uid="{9B80C222-6A35-4898-8F2F-A75447E14198}"/>
    <cellStyle name="Procent 2 4 4" xfId="4039" xr:uid="{0688CA26-C284-42FD-8AA3-AB28D80667C5}"/>
    <cellStyle name="Procent 2 4 4 2" xfId="4663" xr:uid="{89D7F1C3-1BBF-4007-98BA-157E4A756A7A}"/>
    <cellStyle name="Procent 2 4 4 2 2" xfId="7826" xr:uid="{E927D928-C562-4334-BDB6-A777FE7E4CE3}"/>
    <cellStyle name="Procent 2 4 4 2 2 2" xfId="10492" xr:uid="{FDF18CC4-9039-4CD2-8E11-D57C23823469}"/>
    <cellStyle name="Procent 2 4 4 2 2 2 2" xfId="15882" xr:uid="{011D1C7A-11F1-4591-990C-8A89241B5C2E}"/>
    <cellStyle name="Procent 2 4 4 2 2 3" xfId="13129" xr:uid="{CDE95884-552E-4ACF-BEB6-9DC015EBA967}"/>
    <cellStyle name="Procent 2 4 4 2 3" xfId="9162" xr:uid="{3BEDDC50-8056-4E02-975A-AA5C21E1628D}"/>
    <cellStyle name="Procent 2 4 4 2 3 2" xfId="14520" xr:uid="{ABA92417-FC17-4982-8D0F-B5F506AA878B}"/>
    <cellStyle name="Procent 2 4 4 2 4" xfId="11798" xr:uid="{1ABCCB07-56E8-4DC0-81EE-1AFDC36BCC90}"/>
    <cellStyle name="Procent 2 4 4 3" xfId="7204" xr:uid="{B2FF8F85-B931-4134-92A5-E09D54B7F3C4}"/>
    <cellStyle name="Procent 2 4 4 3 2" xfId="9868" xr:uid="{312D2614-6528-4171-91B3-D207BB55E54C}"/>
    <cellStyle name="Procent 2 4 4 3 2 2" xfId="15258" xr:uid="{7B0BC272-004A-45E2-8632-85CCA8580C12}"/>
    <cellStyle name="Procent 2 4 4 3 3" xfId="12505" xr:uid="{C8E71A4A-4F4A-4118-9384-0882F7DDE0C9}"/>
    <cellStyle name="Procent 2 4 4 4" xfId="8538" xr:uid="{601ABB5A-FED4-443A-A59A-EEE525212A33}"/>
    <cellStyle name="Procent 2 4 4 4 2" xfId="13896" xr:uid="{3731DC7D-A89C-4BA6-AADA-E1A8A89C5EA3}"/>
    <cellStyle name="Procent 2 4 4 5" xfId="11174" xr:uid="{14C1A3D0-A22F-4D24-A3C3-E8B83BC259A1}"/>
    <cellStyle name="Procent 2 4 5" xfId="4040" xr:uid="{ACFDA970-AEA0-49B7-BFDD-2EBB2B6879C9}"/>
    <cellStyle name="Procent 2 4 5 2" xfId="4664" xr:uid="{35927D00-8104-48EC-B888-025DABB144C0}"/>
    <cellStyle name="Procent 2 4 5 2 2" xfId="7827" xr:uid="{B752F8E1-073D-4EA8-9D4D-DA7EC2DAD9C0}"/>
    <cellStyle name="Procent 2 4 5 2 2 2" xfId="10493" xr:uid="{0D63C001-8D3F-4A6A-B7F1-51F8640FCDC6}"/>
    <cellStyle name="Procent 2 4 5 2 2 2 2" xfId="15883" xr:uid="{35B16D04-0654-411E-BF54-A807E9DDD038}"/>
    <cellStyle name="Procent 2 4 5 2 2 3" xfId="13130" xr:uid="{7350E342-4000-4D1A-AC62-5C6EBD4A5B23}"/>
    <cellStyle name="Procent 2 4 5 2 3" xfId="9163" xr:uid="{FFE094CD-E461-43FF-BFD7-7FB6B79D858C}"/>
    <cellStyle name="Procent 2 4 5 2 3 2" xfId="14521" xr:uid="{948B67CF-9504-45CD-B2F1-49527C6CD286}"/>
    <cellStyle name="Procent 2 4 5 2 4" xfId="11799" xr:uid="{7DFAD64B-F963-44D0-B75C-B2AB98D7CFDA}"/>
    <cellStyle name="Procent 2 4 5 3" xfId="7205" xr:uid="{929A27EC-1D1A-4A0D-9B0A-74CD08452983}"/>
    <cellStyle name="Procent 2 4 5 3 2" xfId="9869" xr:uid="{0B90CEFF-66D2-4F50-B65A-8EE934CA0ACF}"/>
    <cellStyle name="Procent 2 4 5 3 2 2" xfId="15259" xr:uid="{92B9D6E9-2E03-4AF3-A6D6-AA05C3472054}"/>
    <cellStyle name="Procent 2 4 5 3 3" xfId="12506" xr:uid="{5FB28F8D-2CDC-42A8-8885-1AA8180B8D07}"/>
    <cellStyle name="Procent 2 4 5 4" xfId="8539" xr:uid="{9043B97D-D00C-4B1B-A97F-51ED80E6188B}"/>
    <cellStyle name="Procent 2 4 5 4 2" xfId="13897" xr:uid="{9C7A6FA0-EDB2-43A5-9D12-302A2A4B6C2C}"/>
    <cellStyle name="Procent 2 4 5 5" xfId="11175" xr:uid="{DDBC7F6B-5C58-4F43-8C63-3E1F0642F716}"/>
    <cellStyle name="Procent 2 4 6" xfId="4041" xr:uid="{E95B2A90-EE14-45C8-ABFD-5EF21458B778}"/>
    <cellStyle name="Procent 2 4 6 2" xfId="4665" xr:uid="{42365372-30A1-4990-BFB4-5F091B7D64AF}"/>
    <cellStyle name="Procent 2 4 6 2 2" xfId="7828" xr:uid="{0526B5D2-1CA9-4ABF-A533-D15103AD4AC2}"/>
    <cellStyle name="Procent 2 4 6 2 2 2" xfId="10494" xr:uid="{ED1DB5B8-6090-4125-9B6E-483717114035}"/>
    <cellStyle name="Procent 2 4 6 2 2 2 2" xfId="15884" xr:uid="{15871AB5-A11E-4D79-ADE9-365B5C4B813F}"/>
    <cellStyle name="Procent 2 4 6 2 2 3" xfId="13131" xr:uid="{9DFF3EB4-D266-4958-9879-2C6F0116DCC2}"/>
    <cellStyle name="Procent 2 4 6 2 3" xfId="9164" xr:uid="{AFFF5E7E-B834-47C3-A3F2-7F5ECAFC8C1E}"/>
    <cellStyle name="Procent 2 4 6 2 3 2" xfId="14522" xr:uid="{C3A6467A-BE86-4DC2-B652-79900752FC11}"/>
    <cellStyle name="Procent 2 4 6 2 4" xfId="11800" xr:uid="{D5404C01-C03E-4ED8-AA00-4A669F6550A6}"/>
    <cellStyle name="Procent 2 4 6 3" xfId="7206" xr:uid="{02BDAAD0-F7A3-44EC-9555-038170DAF00F}"/>
    <cellStyle name="Procent 2 4 6 3 2" xfId="9870" xr:uid="{53811F95-77CE-4984-91E9-ED0D689D292A}"/>
    <cellStyle name="Procent 2 4 6 3 2 2" xfId="15260" xr:uid="{DCA85CB9-28F0-42DE-BB97-0F8EE41A41CD}"/>
    <cellStyle name="Procent 2 4 6 3 3" xfId="12507" xr:uid="{A64367A6-2863-4DEB-9017-DC68773EA8FC}"/>
    <cellStyle name="Procent 2 4 6 4" xfId="8540" xr:uid="{AE380E08-0D7D-4643-B0D0-EC928AA87378}"/>
    <cellStyle name="Procent 2 4 6 4 2" xfId="13898" xr:uid="{BBFAF5EA-964C-4888-A78B-EEFF200E1573}"/>
    <cellStyle name="Procent 2 4 6 5" xfId="11176" xr:uid="{ACABD1CD-4D71-48A2-A292-9336F3D72F33}"/>
    <cellStyle name="Procent 2 4 7" xfId="4034" xr:uid="{40FA1FA4-CD13-4C3E-96AB-2A7156FFD1CE}"/>
    <cellStyle name="Procent 2 4 7 2" xfId="4658" xr:uid="{7C101FD2-EF7C-4949-8064-E2B8F2BA2A53}"/>
    <cellStyle name="Procent 2 4 7 2 2" xfId="7821" xr:uid="{FF53EE23-DE6E-467C-9C03-8E24D20E7198}"/>
    <cellStyle name="Procent 2 4 7 2 2 2" xfId="10487" xr:uid="{65C6C757-B8C0-49BF-A95F-C85EEF8BAEE6}"/>
    <cellStyle name="Procent 2 4 7 2 2 2 2" xfId="15877" xr:uid="{E27AB821-AB83-4279-A053-F813E2F340DE}"/>
    <cellStyle name="Procent 2 4 7 2 2 3" xfId="13124" xr:uid="{53BB5E3C-1A17-45FC-86EF-8D7CE1B6F123}"/>
    <cellStyle name="Procent 2 4 7 2 3" xfId="9157" xr:uid="{8E819630-E019-4411-BACF-128E20FAAAD6}"/>
    <cellStyle name="Procent 2 4 7 2 3 2" xfId="14515" xr:uid="{9625F5CD-E031-41B9-8003-C5280E26DE1D}"/>
    <cellStyle name="Procent 2 4 7 2 4" xfId="11793" xr:uid="{7FB37167-7860-4A87-8138-0527892A0ACD}"/>
    <cellStyle name="Procent 2 4 7 3" xfId="7199" xr:uid="{607607C9-CBA9-468C-9215-4CCDB18C6CE1}"/>
    <cellStyle name="Procent 2 4 7 3 2" xfId="9863" xr:uid="{00AD5FA4-C70D-4E2C-9DF3-4FEBAD3D28C4}"/>
    <cellStyle name="Procent 2 4 7 3 2 2" xfId="15253" xr:uid="{1EC42710-90EE-456E-958D-B0F98A33269C}"/>
    <cellStyle name="Procent 2 4 7 3 3" xfId="12500" xr:uid="{1936DCA4-E43E-4DEC-A394-FACC7C36F0F6}"/>
    <cellStyle name="Procent 2 4 7 4" xfId="8533" xr:uid="{A040FC1C-EEAE-4813-87BE-729FC6DC2DE9}"/>
    <cellStyle name="Procent 2 4 7 4 2" xfId="13891" xr:uid="{CD430E5C-47F5-4B8C-8ADE-F31FFA052AB6}"/>
    <cellStyle name="Procent 2 4 7 5" xfId="11169" xr:uid="{96155E29-3A87-478C-AFC5-DAB5ADCDB6C7}"/>
    <cellStyle name="Procent 2 4 8" xfId="4147" xr:uid="{54E7B2F9-2765-4500-952B-722EADF267E0}"/>
    <cellStyle name="Procent 2 4 8 2" xfId="7312" xr:uid="{E96B9574-B01E-47C5-8D58-3249B20F83D4}"/>
    <cellStyle name="Procent 2 4 8 2 2" xfId="9976" xr:uid="{5810EAB0-0B66-4FC3-89DA-BF20AFEC6CA3}"/>
    <cellStyle name="Procent 2 4 8 2 2 2" xfId="15366" xr:uid="{D29B13D6-9E6B-4BB5-962A-5D42B0220F5A}"/>
    <cellStyle name="Procent 2 4 8 2 3" xfId="12613" xr:uid="{53745255-CB37-43C6-A675-47959624DF14}"/>
    <cellStyle name="Procent 2 4 8 3" xfId="8646" xr:uid="{5BE23F95-7348-4A0A-9AB3-21E45339ED48}"/>
    <cellStyle name="Procent 2 4 8 3 2" xfId="14004" xr:uid="{47B50B5E-8C3C-4B93-9CB3-EF37214A1581}"/>
    <cellStyle name="Procent 2 4 8 4" xfId="11282" xr:uid="{E9B1F036-4602-4EE8-8063-3C94D69DBE4A}"/>
    <cellStyle name="Procent 2 4 9" xfId="6702" xr:uid="{A4ED26FF-2ADC-4BDA-AF34-D47ECD55D0B5}"/>
    <cellStyle name="Procent 2 4 9 2" xfId="9365" xr:uid="{BE479C38-B85F-47CA-9DE7-1962CD917871}"/>
    <cellStyle name="Procent 2 4 9 2 2" xfId="14755" xr:uid="{49DA9E32-F569-4EAC-9216-4D4E28BE2252}"/>
    <cellStyle name="Procent 2 4 9 3" xfId="12002" xr:uid="{588693CE-FE5C-49BF-A35C-973DD723C8AE}"/>
    <cellStyle name="Procent 2 5" xfId="3389" xr:uid="{8CD82D30-BAC0-445B-83AA-5A4468A8CC06}"/>
    <cellStyle name="Procent 2 5 2" xfId="4043" xr:uid="{F6C87FAC-C34F-4426-8599-0A4DB0249C56}"/>
    <cellStyle name="Procent 2 5 2 2" xfId="4044" xr:uid="{915F6115-C3DD-4CFB-B1E7-C2B8C87D2D79}"/>
    <cellStyle name="Procent 2 5 2 2 2" xfId="4668" xr:uid="{0C4C4212-03BE-4447-B3CD-C3B9ECA1803F}"/>
    <cellStyle name="Procent 2 5 2 2 2 2" xfId="7831" xr:uid="{0813450D-AA75-427B-B2F7-0E5F388A0E9F}"/>
    <cellStyle name="Procent 2 5 2 2 2 2 2" xfId="10497" xr:uid="{D0B63823-8DB3-4072-9FB2-4C78815994E4}"/>
    <cellStyle name="Procent 2 5 2 2 2 2 2 2" xfId="15887" xr:uid="{729BAC78-BA50-49C4-8AA0-0F8E8C6FD9CF}"/>
    <cellStyle name="Procent 2 5 2 2 2 2 3" xfId="13134" xr:uid="{2A866AEB-082F-40C1-B10E-F65795F0AA85}"/>
    <cellStyle name="Procent 2 5 2 2 2 3" xfId="9167" xr:uid="{2EC4F259-3495-4BD7-879A-EA2440289EA8}"/>
    <cellStyle name="Procent 2 5 2 2 2 3 2" xfId="14525" xr:uid="{42519450-D8B4-42A7-AEA7-812801BD4CDF}"/>
    <cellStyle name="Procent 2 5 2 2 2 4" xfId="11803" xr:uid="{690F06C2-3A4E-4798-890D-907DBA520E9B}"/>
    <cellStyle name="Procent 2 5 2 2 3" xfId="7209" xr:uid="{5FD22A95-150D-4416-999F-0858F1D067C7}"/>
    <cellStyle name="Procent 2 5 2 2 3 2" xfId="9873" xr:uid="{842244CE-27D1-419D-B2BB-A9906518961D}"/>
    <cellStyle name="Procent 2 5 2 2 3 2 2" xfId="15263" xr:uid="{612EA3D9-6A1E-45FC-A95F-F4AE7BADF1C2}"/>
    <cellStyle name="Procent 2 5 2 2 3 3" xfId="12510" xr:uid="{71273D05-8108-45B9-82F2-0DE464EB5E80}"/>
    <cellStyle name="Procent 2 5 2 2 4" xfId="8543" xr:uid="{1230F49E-E385-48BC-AB6D-6E196D99FBC7}"/>
    <cellStyle name="Procent 2 5 2 2 4 2" xfId="13901" xr:uid="{C954BB48-FB1E-4C94-B6FC-B6DA040763DB}"/>
    <cellStyle name="Procent 2 5 2 2 5" xfId="11179" xr:uid="{0654CD4A-356E-4AE6-9583-45BB2061EAFE}"/>
    <cellStyle name="Procent 2 5 2 3" xfId="4045" xr:uid="{A6817D45-D8AB-40A2-9541-CE4A0BE866B6}"/>
    <cellStyle name="Procent 2 5 2 3 2" xfId="4669" xr:uid="{E763A470-4534-42AD-A876-3132DAE7E49C}"/>
    <cellStyle name="Procent 2 5 2 3 2 2" xfId="7832" xr:uid="{BF601AB5-9E32-4628-9FFC-59050F616BFF}"/>
    <cellStyle name="Procent 2 5 2 3 2 2 2" xfId="10498" xr:uid="{333035F1-5EA8-47A7-8FB2-1280B550ECE9}"/>
    <cellStyle name="Procent 2 5 2 3 2 2 2 2" xfId="15888" xr:uid="{8CF2864A-3E2A-405A-B5F6-E5A384ABF4F1}"/>
    <cellStyle name="Procent 2 5 2 3 2 2 3" xfId="13135" xr:uid="{956B8C7C-1D24-4052-9418-A1DC76CB0E2A}"/>
    <cellStyle name="Procent 2 5 2 3 2 3" xfId="9168" xr:uid="{20908836-AE9D-462A-86B8-C7CB7F09C1BE}"/>
    <cellStyle name="Procent 2 5 2 3 2 3 2" xfId="14526" xr:uid="{DC38EEBD-86A7-4340-A3A1-691A8337F12C}"/>
    <cellStyle name="Procent 2 5 2 3 2 4" xfId="11804" xr:uid="{1E002904-1E4A-4658-9A70-D728D5F9AD1C}"/>
    <cellStyle name="Procent 2 5 2 3 3" xfId="7210" xr:uid="{29A87F8D-C40A-4CCC-9B5E-97C19A6692F5}"/>
    <cellStyle name="Procent 2 5 2 3 3 2" xfId="9874" xr:uid="{1B781275-A343-430D-9B47-02F58DF027AB}"/>
    <cellStyle name="Procent 2 5 2 3 3 2 2" xfId="15264" xr:uid="{81417DF5-5FE6-4EA0-8CDA-063FD5D8C295}"/>
    <cellStyle name="Procent 2 5 2 3 3 3" xfId="12511" xr:uid="{E6B5302C-8549-4520-A743-8717522F0943}"/>
    <cellStyle name="Procent 2 5 2 3 4" xfId="8544" xr:uid="{86772689-86DD-44D5-99FC-338F55A79539}"/>
    <cellStyle name="Procent 2 5 2 3 4 2" xfId="13902" xr:uid="{7065AA0F-019A-4103-AFCF-680FE7DD6B1A}"/>
    <cellStyle name="Procent 2 5 2 3 5" xfId="11180" xr:uid="{3956BCE3-D34A-49F5-B253-ABAB1E9F10F5}"/>
    <cellStyle name="Procent 2 5 2 4" xfId="4667" xr:uid="{08A9CD72-5503-4905-8712-FADFE2CB7CA7}"/>
    <cellStyle name="Procent 2 5 2 4 2" xfId="7830" xr:uid="{310D23E0-5A4C-4B57-AF08-9E87B694B0F5}"/>
    <cellStyle name="Procent 2 5 2 4 2 2" xfId="10496" xr:uid="{56332875-E256-4C89-9887-94F020CC1248}"/>
    <cellStyle name="Procent 2 5 2 4 2 2 2" xfId="15886" xr:uid="{521F77F4-9579-40D6-9A2D-B9B1C5FD8070}"/>
    <cellStyle name="Procent 2 5 2 4 2 3" xfId="13133" xr:uid="{1B4E539B-9AD3-4328-A5A8-347AF5FA30FC}"/>
    <cellStyle name="Procent 2 5 2 4 3" xfId="9166" xr:uid="{6584B63F-FCF1-411F-A874-B7124F57AF47}"/>
    <cellStyle name="Procent 2 5 2 4 3 2" xfId="14524" xr:uid="{B7DA13C0-DCE5-4A3B-921F-EC3B9AC23A7A}"/>
    <cellStyle name="Procent 2 5 2 4 4" xfId="11802" xr:uid="{EBE0CE05-CF73-4E5F-A6B5-D7A9850EDEE3}"/>
    <cellStyle name="Procent 2 5 2 5" xfId="7208" xr:uid="{C5083C2D-8C0B-42C5-A938-338596924075}"/>
    <cellStyle name="Procent 2 5 2 5 2" xfId="9872" xr:uid="{50DE07E6-1D31-4053-83A4-2EC87A6A7B34}"/>
    <cellStyle name="Procent 2 5 2 5 2 2" xfId="15262" xr:uid="{8F897CA5-6520-4892-9244-BE77271B501B}"/>
    <cellStyle name="Procent 2 5 2 5 3" xfId="12509" xr:uid="{9B373994-0F14-4026-A457-31CACE706411}"/>
    <cellStyle name="Procent 2 5 2 6" xfId="8542" xr:uid="{49E088F4-B3C2-48A8-BFE6-2BC64ADDFEEF}"/>
    <cellStyle name="Procent 2 5 2 6 2" xfId="13900" xr:uid="{AA78A4DE-5CC5-48D7-A1F4-66DD33009999}"/>
    <cellStyle name="Procent 2 5 2 7" xfId="11178" xr:uid="{31E12B5F-6DDF-4366-9D24-CC5902B5C397}"/>
    <cellStyle name="Procent 2 5 3" xfId="4046" xr:uid="{402F331C-FF59-4342-B2DA-DF43ABF4C0B4}"/>
    <cellStyle name="Procent 2 5 3 2" xfId="4670" xr:uid="{B6B86108-02BC-4082-9C12-17076AFB212D}"/>
    <cellStyle name="Procent 2 5 3 2 2" xfId="7833" xr:uid="{657D32B9-287D-4226-B861-005BB787A8DF}"/>
    <cellStyle name="Procent 2 5 3 2 2 2" xfId="10499" xr:uid="{51A82E81-CAF7-480A-A214-C6FBADA857C7}"/>
    <cellStyle name="Procent 2 5 3 2 2 2 2" xfId="15889" xr:uid="{8201C18B-E2EE-4120-B6A5-0F81D644DAEC}"/>
    <cellStyle name="Procent 2 5 3 2 2 3" xfId="13136" xr:uid="{B2D8D393-66D6-4E97-A4B4-D644BD21FA66}"/>
    <cellStyle name="Procent 2 5 3 2 3" xfId="9169" xr:uid="{1538E23C-24E9-436A-B184-35068EF0341F}"/>
    <cellStyle name="Procent 2 5 3 2 3 2" xfId="14527" xr:uid="{64FD8162-FAE2-493D-92CE-184D0E5CE1F1}"/>
    <cellStyle name="Procent 2 5 3 2 4" xfId="11805" xr:uid="{C5A60571-FBE4-4601-905A-EDE298868506}"/>
    <cellStyle name="Procent 2 5 3 3" xfId="7211" xr:uid="{1B3FBEF8-F68B-4365-9C74-BAE7450D7483}"/>
    <cellStyle name="Procent 2 5 3 3 2" xfId="9875" xr:uid="{B24EA52A-03F2-45F8-A7B5-F827FB542DF0}"/>
    <cellStyle name="Procent 2 5 3 3 2 2" xfId="15265" xr:uid="{DBD8F803-CA11-4250-A799-9A2C4A0205EB}"/>
    <cellStyle name="Procent 2 5 3 3 3" xfId="12512" xr:uid="{CF4CE952-897D-47F2-A155-C86CA98180A7}"/>
    <cellStyle name="Procent 2 5 3 4" xfId="8545" xr:uid="{A0B363E1-EE01-4BF6-8E8E-945029163377}"/>
    <cellStyle name="Procent 2 5 3 4 2" xfId="13903" xr:uid="{C104F00B-A233-4713-99B4-84BD5E46BBA8}"/>
    <cellStyle name="Procent 2 5 3 5" xfId="11181" xr:uid="{88B42232-064B-4E89-8F29-9F355B8EC8E6}"/>
    <cellStyle name="Procent 2 5 4" xfId="4047" xr:uid="{CCB90A65-CBFC-4B91-BFC5-032B2D1659E9}"/>
    <cellStyle name="Procent 2 5 4 2" xfId="4671" xr:uid="{567BA7E8-ACE6-4ECF-B1E7-7555881B87F3}"/>
    <cellStyle name="Procent 2 5 4 2 2" xfId="7834" xr:uid="{6BD80692-011E-4EA7-8E89-E2C8456CB74B}"/>
    <cellStyle name="Procent 2 5 4 2 2 2" xfId="10500" xr:uid="{BC1F8ED1-58B6-4BED-8509-A0096D4F8CA9}"/>
    <cellStyle name="Procent 2 5 4 2 2 2 2" xfId="15890" xr:uid="{AA0F821A-77B0-485F-A959-B14AE652A66F}"/>
    <cellStyle name="Procent 2 5 4 2 2 3" xfId="13137" xr:uid="{38AD60FA-5CC5-4033-89CE-9CBE2F0D5618}"/>
    <cellStyle name="Procent 2 5 4 2 3" xfId="9170" xr:uid="{BCC7DD77-6AE8-4767-8CFB-F1125A82A696}"/>
    <cellStyle name="Procent 2 5 4 2 3 2" xfId="14528" xr:uid="{F80ACC50-09D9-486B-90BE-ACDA2B8F5DE9}"/>
    <cellStyle name="Procent 2 5 4 2 4" xfId="11806" xr:uid="{E448AA7E-5180-4BC9-8B31-4220991F1B1E}"/>
    <cellStyle name="Procent 2 5 4 3" xfId="7212" xr:uid="{53A47A1B-5A07-48C0-8CB3-02890F7501E5}"/>
    <cellStyle name="Procent 2 5 4 3 2" xfId="9876" xr:uid="{0F94DC74-E932-4A06-B353-089F44578604}"/>
    <cellStyle name="Procent 2 5 4 3 2 2" xfId="15266" xr:uid="{7A3D54F1-5944-489D-BEC8-887D83EF4A70}"/>
    <cellStyle name="Procent 2 5 4 3 3" xfId="12513" xr:uid="{6B4C0D25-A7A2-4B36-B899-B0C5E755FC6A}"/>
    <cellStyle name="Procent 2 5 4 4" xfId="8546" xr:uid="{5F612D5F-6F25-4198-9302-63BCFA746524}"/>
    <cellStyle name="Procent 2 5 4 4 2" xfId="13904" xr:uid="{FB03A07E-FC64-4E84-BAC1-D7691812B025}"/>
    <cellStyle name="Procent 2 5 4 5" xfId="11182" xr:uid="{A7E0E0A7-5A11-4C5C-8B17-6FEA912CE77B}"/>
    <cellStyle name="Procent 2 5 5" xfId="4048" xr:uid="{554FC68F-3328-4988-8D58-E7F0D482F642}"/>
    <cellStyle name="Procent 2 5 5 2" xfId="4672" xr:uid="{F62B7848-1AAC-4A83-8E4E-C365C4FB610C}"/>
    <cellStyle name="Procent 2 5 5 2 2" xfId="7835" xr:uid="{0A46EBFF-5F2D-4756-96BC-03B0D02B6CA6}"/>
    <cellStyle name="Procent 2 5 5 2 2 2" xfId="10501" xr:uid="{491F1FC7-B111-49F7-A229-59BF642DCAF1}"/>
    <cellStyle name="Procent 2 5 5 2 2 2 2" xfId="15891" xr:uid="{062983C3-74D5-4B73-B55E-CF4C666076EA}"/>
    <cellStyle name="Procent 2 5 5 2 2 3" xfId="13138" xr:uid="{1189AD9F-0D11-409F-AEE2-EE8FA248CCD3}"/>
    <cellStyle name="Procent 2 5 5 2 3" xfId="9171" xr:uid="{2D542BD0-2E73-40F5-AFDF-B7ECE7D46949}"/>
    <cellStyle name="Procent 2 5 5 2 3 2" xfId="14529" xr:uid="{A403E1D3-AC79-456F-99CD-C6D5CD0A6CBA}"/>
    <cellStyle name="Procent 2 5 5 2 4" xfId="11807" xr:uid="{AF67010D-E220-458E-BE5E-43F76D79986A}"/>
    <cellStyle name="Procent 2 5 5 3" xfId="7213" xr:uid="{63BD5DF5-80F0-4B76-8D30-9702BF7FDF0E}"/>
    <cellStyle name="Procent 2 5 5 3 2" xfId="9877" xr:uid="{C1125D8B-4713-41C4-967D-64ECFDBAC9A0}"/>
    <cellStyle name="Procent 2 5 5 3 2 2" xfId="15267" xr:uid="{E5A62D4A-AFD2-46A3-8417-D0671F77B31C}"/>
    <cellStyle name="Procent 2 5 5 3 3" xfId="12514" xr:uid="{7F965454-6C89-4390-BC4B-72DF628ED556}"/>
    <cellStyle name="Procent 2 5 5 4" xfId="8547" xr:uid="{74567B1E-5DAA-4B2F-9FA3-4B9F085CA63C}"/>
    <cellStyle name="Procent 2 5 5 4 2" xfId="13905" xr:uid="{72417C09-D0AE-4DF1-AE9F-64445D3417D0}"/>
    <cellStyle name="Procent 2 5 5 5" xfId="11183" xr:uid="{AC1571CC-C536-418F-97AB-7119E5A50AC9}"/>
    <cellStyle name="Procent 2 5 6" xfId="4042" xr:uid="{D0F080A8-CCEE-4608-BB4F-AA7DA3914196}"/>
    <cellStyle name="Procent 2 5 6 2" xfId="4666" xr:uid="{E39CF33F-8F44-4DFB-A1C4-7A225D9C3C21}"/>
    <cellStyle name="Procent 2 5 6 2 2" xfId="7829" xr:uid="{9B7EA50E-039C-413A-B940-DADC998A469E}"/>
    <cellStyle name="Procent 2 5 6 2 2 2" xfId="10495" xr:uid="{1B57ED21-3EAA-4D17-AFCA-3ED007EAF787}"/>
    <cellStyle name="Procent 2 5 6 2 2 2 2" xfId="15885" xr:uid="{FF79F151-B330-4925-8D36-B6CA124D52B2}"/>
    <cellStyle name="Procent 2 5 6 2 2 3" xfId="13132" xr:uid="{87F8E838-8FA7-4459-9E0A-8DB6B93C3CFE}"/>
    <cellStyle name="Procent 2 5 6 2 3" xfId="9165" xr:uid="{1A7B045E-2224-41D8-ACE3-E7FE7D1D2B15}"/>
    <cellStyle name="Procent 2 5 6 2 3 2" xfId="14523" xr:uid="{A83012DD-BF70-4F6D-9D07-9EEE5D96D824}"/>
    <cellStyle name="Procent 2 5 6 2 4" xfId="11801" xr:uid="{CEBB0151-50A9-4A2D-94C0-824F38EC45FB}"/>
    <cellStyle name="Procent 2 5 6 3" xfId="7207" xr:uid="{709370BB-542F-4505-AA6B-7CDDAE6B2103}"/>
    <cellStyle name="Procent 2 5 6 3 2" xfId="9871" xr:uid="{2781A4E1-0C82-423B-B1BA-517F5CF66DC0}"/>
    <cellStyle name="Procent 2 5 6 3 2 2" xfId="15261" xr:uid="{16FFD90E-B50C-4A00-B8A0-7511C227827E}"/>
    <cellStyle name="Procent 2 5 6 3 3" xfId="12508" xr:uid="{9E6D7343-60CD-4580-B343-026AF5CEA28A}"/>
    <cellStyle name="Procent 2 5 6 4" xfId="8541" xr:uid="{0BF2923C-34B4-45C4-BF1C-EA9462CB229D}"/>
    <cellStyle name="Procent 2 5 6 4 2" xfId="13899" xr:uid="{0B1675F5-F7A3-48A2-B372-85F078F05E3D}"/>
    <cellStyle name="Procent 2 5 6 5" xfId="11177" xr:uid="{D0F8A49B-2013-4495-9ECF-64E1772F7D05}"/>
    <cellStyle name="Procent 2 6" xfId="4049" xr:uid="{360D4A2C-59FD-4784-B492-B382CC9020BA}"/>
    <cellStyle name="Procent 2 6 2" xfId="4050" xr:uid="{CFE79692-7989-4D97-8FF2-105859CD4BA9}"/>
    <cellStyle name="Procent 2 6 2 2" xfId="4051" xr:uid="{50E117FB-6048-4DE2-9F07-3055AEBF2A03}"/>
    <cellStyle name="Procent 2 6 2 2 2" xfId="4675" xr:uid="{4F6D3EE5-8B29-475D-8904-98AF00E919A7}"/>
    <cellStyle name="Procent 2 6 2 2 2 2" xfId="7838" xr:uid="{5D82AB5A-89A1-4964-8FB3-BF2CD3544F1C}"/>
    <cellStyle name="Procent 2 6 2 2 2 2 2" xfId="10504" xr:uid="{9D1E8118-2A2F-4658-82AD-72F487D22449}"/>
    <cellStyle name="Procent 2 6 2 2 2 2 2 2" xfId="15894" xr:uid="{04B8FD35-6343-4ED4-964A-81AD9DFB696A}"/>
    <cellStyle name="Procent 2 6 2 2 2 2 3" xfId="13141" xr:uid="{0786A12A-C496-4AD8-A62C-CD499758BB3D}"/>
    <cellStyle name="Procent 2 6 2 2 2 3" xfId="9174" xr:uid="{1BCD1FAB-D148-4C49-95F9-A0077735E036}"/>
    <cellStyle name="Procent 2 6 2 2 2 3 2" xfId="14532" xr:uid="{AD3A82B9-B6DC-4177-BADF-7D9AE1F3E2E5}"/>
    <cellStyle name="Procent 2 6 2 2 2 4" xfId="11810" xr:uid="{98ADE467-82D1-461E-A23D-1FB38E669B19}"/>
    <cellStyle name="Procent 2 6 2 2 3" xfId="7216" xr:uid="{87AB9E30-88F3-4C6F-A882-4956C16F85B3}"/>
    <cellStyle name="Procent 2 6 2 2 3 2" xfId="9880" xr:uid="{A22E7E1D-F454-49B9-B42F-F8DDDECA2899}"/>
    <cellStyle name="Procent 2 6 2 2 3 2 2" xfId="15270" xr:uid="{68E2CC8A-860D-4D09-841A-30DDF5779AF2}"/>
    <cellStyle name="Procent 2 6 2 2 3 3" xfId="12517" xr:uid="{4F0A382F-62DD-49F3-9B8E-EC6B9801B29A}"/>
    <cellStyle name="Procent 2 6 2 2 4" xfId="8550" xr:uid="{6703D4DF-10ED-4375-8239-7DEA860422EC}"/>
    <cellStyle name="Procent 2 6 2 2 4 2" xfId="13908" xr:uid="{824CD464-C832-4A76-B174-33CC2F9CF17A}"/>
    <cellStyle name="Procent 2 6 2 2 5" xfId="11186" xr:uid="{EBCBBDA9-BFE8-474C-9439-7AD0B243B291}"/>
    <cellStyle name="Procent 2 6 2 3" xfId="4052" xr:uid="{6BF308B2-1DE3-4F5B-8329-56D7104D8456}"/>
    <cellStyle name="Procent 2 6 2 3 2" xfId="4676" xr:uid="{FA2A45CF-33BE-4C35-8BD0-1AFDFD0ACAAF}"/>
    <cellStyle name="Procent 2 6 2 3 2 2" xfId="7839" xr:uid="{C0E788D7-E22B-4B14-9607-3B0343272C9A}"/>
    <cellStyle name="Procent 2 6 2 3 2 2 2" xfId="10505" xr:uid="{343F238C-75C4-4F4E-BD2B-BCD96E4757D9}"/>
    <cellStyle name="Procent 2 6 2 3 2 2 2 2" xfId="15895" xr:uid="{ADB09B26-FE88-45A9-996E-C14AA29A0A80}"/>
    <cellStyle name="Procent 2 6 2 3 2 2 3" xfId="13142" xr:uid="{0EF74259-2ED6-46A6-993F-9201A6A6B306}"/>
    <cellStyle name="Procent 2 6 2 3 2 3" xfId="9175" xr:uid="{BF387628-AF95-46C3-B0DF-0095F924AD8C}"/>
    <cellStyle name="Procent 2 6 2 3 2 3 2" xfId="14533" xr:uid="{AB6F9B9E-D9D0-4072-AA28-592213F289AE}"/>
    <cellStyle name="Procent 2 6 2 3 2 4" xfId="11811" xr:uid="{68BE8B54-F3B1-4EF1-8CE0-281DD07FDAB4}"/>
    <cellStyle name="Procent 2 6 2 3 3" xfId="7217" xr:uid="{AB1573A2-E52D-4202-91AC-21DD206FA74A}"/>
    <cellStyle name="Procent 2 6 2 3 3 2" xfId="9881" xr:uid="{34DD8442-5FFA-4943-89F5-6FDC80222B1D}"/>
    <cellStyle name="Procent 2 6 2 3 3 2 2" xfId="15271" xr:uid="{437DC73E-8ABD-4DDC-8E13-E0A2C12CBC35}"/>
    <cellStyle name="Procent 2 6 2 3 3 3" xfId="12518" xr:uid="{312B45A2-5DDE-4518-A684-38ACC0CF1AD8}"/>
    <cellStyle name="Procent 2 6 2 3 4" xfId="8551" xr:uid="{DDC89234-4617-43D1-9F51-0573EBA025D2}"/>
    <cellStyle name="Procent 2 6 2 3 4 2" xfId="13909" xr:uid="{A21D94C1-9291-4748-82C7-C7FC8748B0F5}"/>
    <cellStyle name="Procent 2 6 2 3 5" xfId="11187" xr:uid="{5E8248B1-0E0E-4B97-BBB7-4C998561CE74}"/>
    <cellStyle name="Procent 2 6 2 4" xfId="4674" xr:uid="{411BC12B-89C5-4B7F-BF1D-1F7553823746}"/>
    <cellStyle name="Procent 2 6 2 4 2" xfId="7837" xr:uid="{39864E52-4722-45F2-B4DE-E6A5EB23C389}"/>
    <cellStyle name="Procent 2 6 2 4 2 2" xfId="10503" xr:uid="{AB893F83-734B-420C-ADE7-3F90338CF54A}"/>
    <cellStyle name="Procent 2 6 2 4 2 2 2" xfId="15893" xr:uid="{2C706FEC-5528-4BBA-996D-93A73C5E7E89}"/>
    <cellStyle name="Procent 2 6 2 4 2 3" xfId="13140" xr:uid="{84816F3C-0065-4119-A48A-4ADB2E11E093}"/>
    <cellStyle name="Procent 2 6 2 4 3" xfId="9173" xr:uid="{727B1C0D-F26C-4647-9CFF-25C00B5FFB98}"/>
    <cellStyle name="Procent 2 6 2 4 3 2" xfId="14531" xr:uid="{068CFCDC-4093-4DEB-8FD1-C10352ABF95D}"/>
    <cellStyle name="Procent 2 6 2 4 4" xfId="11809" xr:uid="{943818D0-B77A-4705-949D-567C96C920A4}"/>
    <cellStyle name="Procent 2 6 2 5" xfId="7215" xr:uid="{C135A52F-D9A0-4B61-86F5-21A0C40C4367}"/>
    <cellStyle name="Procent 2 6 2 5 2" xfId="9879" xr:uid="{5BF6977A-CF88-474C-B4DC-EE64AEDB2680}"/>
    <cellStyle name="Procent 2 6 2 5 2 2" xfId="15269" xr:uid="{40AC6CEF-7EB9-41BB-B8AB-0C9BD80E0939}"/>
    <cellStyle name="Procent 2 6 2 5 3" xfId="12516" xr:uid="{440A7E7F-78AF-41B8-B5E8-93B4A013A501}"/>
    <cellStyle name="Procent 2 6 2 6" xfId="8549" xr:uid="{9C29BA69-28D2-45F5-9853-8F94A13DA87F}"/>
    <cellStyle name="Procent 2 6 2 6 2" xfId="13907" xr:uid="{0E08D718-89B4-4240-9BCD-F456AAAFCC07}"/>
    <cellStyle name="Procent 2 6 2 7" xfId="11185" xr:uid="{9996722C-02C4-4CB8-8831-07AC9A4D1EB5}"/>
    <cellStyle name="Procent 2 6 3" xfId="4053" xr:uid="{8099D104-DB32-466B-A89C-B23CD142EC59}"/>
    <cellStyle name="Procent 2 6 3 2" xfId="4677" xr:uid="{3C061D24-C830-414B-8748-C42B6709FDDA}"/>
    <cellStyle name="Procent 2 6 3 2 2" xfId="7840" xr:uid="{0BAFC93F-86E2-4E36-93BD-2C22AD4598CA}"/>
    <cellStyle name="Procent 2 6 3 2 2 2" xfId="10506" xr:uid="{5D3AF0DC-55CC-466D-B92A-44A2AF63F879}"/>
    <cellStyle name="Procent 2 6 3 2 2 2 2" xfId="15896" xr:uid="{0F1BD0E7-D3A7-47A3-BD23-2A4CBBEB4D7D}"/>
    <cellStyle name="Procent 2 6 3 2 2 3" xfId="13143" xr:uid="{BB6D11F0-376D-43CE-992D-82B4FFFF6972}"/>
    <cellStyle name="Procent 2 6 3 2 3" xfId="9176" xr:uid="{44C29D13-AA54-4085-A3AF-1FCCE3878829}"/>
    <cellStyle name="Procent 2 6 3 2 3 2" xfId="14534" xr:uid="{450849BB-CC54-4BBF-97EF-C96189E2E3A9}"/>
    <cellStyle name="Procent 2 6 3 2 4" xfId="11812" xr:uid="{86F929EE-2068-47CC-9B69-2393E13E3746}"/>
    <cellStyle name="Procent 2 6 3 3" xfId="7218" xr:uid="{8A3B0687-42E3-4BE6-B4C7-C2A5BFF2AC71}"/>
    <cellStyle name="Procent 2 6 3 3 2" xfId="9882" xr:uid="{6A19F098-BCB2-47D6-A821-02665F66F021}"/>
    <cellStyle name="Procent 2 6 3 3 2 2" xfId="15272" xr:uid="{885ABC5C-C1B1-4403-A908-2097BCFE4048}"/>
    <cellStyle name="Procent 2 6 3 3 3" xfId="12519" xr:uid="{F9992AE6-EF66-4B54-8E22-3F6CA83232FE}"/>
    <cellStyle name="Procent 2 6 3 4" xfId="8552" xr:uid="{9F604974-873D-46D8-931B-789A1DCD8773}"/>
    <cellStyle name="Procent 2 6 3 4 2" xfId="13910" xr:uid="{A3D9DD62-1330-470A-88D4-1ED79F575099}"/>
    <cellStyle name="Procent 2 6 3 5" xfId="11188" xr:uid="{57C7B304-643C-4CE2-B11A-2321E98D532C}"/>
    <cellStyle name="Procent 2 6 4" xfId="4054" xr:uid="{3CFDBF68-2E84-41FD-BE81-0AB540EEAC98}"/>
    <cellStyle name="Procent 2 6 4 2" xfId="4678" xr:uid="{8AA74F77-9BE4-47C8-8D5F-9588730DA311}"/>
    <cellStyle name="Procent 2 6 4 2 2" xfId="7841" xr:uid="{13B23B1D-650E-4E0A-AE65-ECE1F8F847E7}"/>
    <cellStyle name="Procent 2 6 4 2 2 2" xfId="10507" xr:uid="{58E15EFE-8DB9-4830-A1E7-8D2859F2E4AE}"/>
    <cellStyle name="Procent 2 6 4 2 2 2 2" xfId="15897" xr:uid="{78A5C3B7-2B15-46D1-89CF-ABBBDA94B92D}"/>
    <cellStyle name="Procent 2 6 4 2 2 3" xfId="13144" xr:uid="{0E4C6E37-0618-4755-903F-95A32FAC840F}"/>
    <cellStyle name="Procent 2 6 4 2 3" xfId="9177" xr:uid="{7C667C4F-A030-42D9-9FFA-CE091EEE72C5}"/>
    <cellStyle name="Procent 2 6 4 2 3 2" xfId="14535" xr:uid="{41E1C1E2-4F88-4427-AF92-AE240D5881B5}"/>
    <cellStyle name="Procent 2 6 4 2 4" xfId="11813" xr:uid="{D1FAD989-38D5-4AA8-82E1-6AF3ECF9CCED}"/>
    <cellStyle name="Procent 2 6 4 3" xfId="7219" xr:uid="{3444607D-7241-46FD-BDAB-018BC67A769B}"/>
    <cellStyle name="Procent 2 6 4 3 2" xfId="9883" xr:uid="{61C03675-778D-43EB-83BF-366077FC2FFD}"/>
    <cellStyle name="Procent 2 6 4 3 2 2" xfId="15273" xr:uid="{2815404E-6E0C-4A8E-8C73-B92B72BCD2AB}"/>
    <cellStyle name="Procent 2 6 4 3 3" xfId="12520" xr:uid="{4C4C4FA3-F135-4732-8C09-80514D9C57CA}"/>
    <cellStyle name="Procent 2 6 4 4" xfId="8553" xr:uid="{BD2B32E1-1605-4BDB-A694-2131614EFD70}"/>
    <cellStyle name="Procent 2 6 4 4 2" xfId="13911" xr:uid="{F6B42E99-216B-4436-999D-EC5B552FB11E}"/>
    <cellStyle name="Procent 2 6 4 5" xfId="11189" xr:uid="{629195E5-11A3-4339-9F0F-73625C0D2F73}"/>
    <cellStyle name="Procent 2 6 5" xfId="4055" xr:uid="{C57E16DD-C9E1-4303-BE89-B1EA33FDBA92}"/>
    <cellStyle name="Procent 2 6 5 2" xfId="4679" xr:uid="{B16E7982-CB13-44E1-9B91-DBA5D216F17E}"/>
    <cellStyle name="Procent 2 6 5 2 2" xfId="7842" xr:uid="{826FB969-D0DE-4C6A-B48F-0D4EA10743F1}"/>
    <cellStyle name="Procent 2 6 5 2 2 2" xfId="10508" xr:uid="{2DE84AC0-2D34-4A9E-87A9-6601EDAA5B08}"/>
    <cellStyle name="Procent 2 6 5 2 2 2 2" xfId="15898" xr:uid="{10743E2E-5DD9-4F06-8AD0-DA4A5857A5C5}"/>
    <cellStyle name="Procent 2 6 5 2 2 3" xfId="13145" xr:uid="{C5D54C65-0822-4B25-AA18-8AE2CE11C71F}"/>
    <cellStyle name="Procent 2 6 5 2 3" xfId="9178" xr:uid="{D2D0085E-14DA-4D42-B025-643A143A4ECC}"/>
    <cellStyle name="Procent 2 6 5 2 3 2" xfId="14536" xr:uid="{4230E56C-92F8-4DDB-8CD4-63109BA9C0E9}"/>
    <cellStyle name="Procent 2 6 5 2 4" xfId="11814" xr:uid="{62AE9B89-1BF4-498C-82A7-B3D166E47BB2}"/>
    <cellStyle name="Procent 2 6 5 3" xfId="7220" xr:uid="{EAF6ED72-D4E7-47DE-9D2D-F3551ABF63E3}"/>
    <cellStyle name="Procent 2 6 5 3 2" xfId="9884" xr:uid="{68788660-9983-4B97-84E1-3EF8E908146B}"/>
    <cellStyle name="Procent 2 6 5 3 2 2" xfId="15274" xr:uid="{8A502AE5-379B-47A9-8836-40A6D755A372}"/>
    <cellStyle name="Procent 2 6 5 3 3" xfId="12521" xr:uid="{D92FACE3-B7A2-44FC-9299-08D6843CB12C}"/>
    <cellStyle name="Procent 2 6 5 4" xfId="8554" xr:uid="{98ACCCE9-54AC-4124-9AE7-F5B47E707AFB}"/>
    <cellStyle name="Procent 2 6 5 4 2" xfId="13912" xr:uid="{629BD289-F041-4257-8591-0C5A820F0BAA}"/>
    <cellStyle name="Procent 2 6 5 5" xfId="11190" xr:uid="{06DED31D-1FB0-48F9-9AED-E328D2664F75}"/>
    <cellStyle name="Procent 2 6 6" xfId="4673" xr:uid="{6DDB8330-68D6-4B72-935B-EFD5558F7984}"/>
    <cellStyle name="Procent 2 6 6 2" xfId="7836" xr:uid="{0E852793-7AD2-458D-8529-009698A277C0}"/>
    <cellStyle name="Procent 2 6 6 2 2" xfId="10502" xr:uid="{84AB562B-824C-4AEB-96BB-DEB9E4478E79}"/>
    <cellStyle name="Procent 2 6 6 2 2 2" xfId="15892" xr:uid="{8E3D4C4E-A81A-4874-B365-0FCC5D868FA4}"/>
    <cellStyle name="Procent 2 6 6 2 3" xfId="13139" xr:uid="{40C1FA98-12F5-4513-BD69-4615D1FA1F43}"/>
    <cellStyle name="Procent 2 6 6 3" xfId="9172" xr:uid="{027AC0F9-8104-4D47-94DC-E460C060A432}"/>
    <cellStyle name="Procent 2 6 6 3 2" xfId="14530" xr:uid="{89F65ED8-2265-494D-8FAC-C900E683132D}"/>
    <cellStyle name="Procent 2 6 6 4" xfId="11808" xr:uid="{B5377CEB-6D8B-4B3A-9130-5DCABE24BD21}"/>
    <cellStyle name="Procent 2 6 7" xfId="7214" xr:uid="{59E75B33-9A46-421A-9583-0DB3B6AC0CAE}"/>
    <cellStyle name="Procent 2 6 7 2" xfId="9878" xr:uid="{FB7851ED-5AC3-4DF1-AAE1-2985DF3AD301}"/>
    <cellStyle name="Procent 2 6 7 2 2" xfId="15268" xr:uid="{3D4C3339-450B-4F6E-8FF1-5CE583DD1C97}"/>
    <cellStyle name="Procent 2 6 7 3" xfId="12515" xr:uid="{0261CABE-F077-4827-91F2-53242C05BBFF}"/>
    <cellStyle name="Procent 2 6 8" xfId="8548" xr:uid="{F2E98F61-3C23-43B3-ADEB-C48CC86DD5FC}"/>
    <cellStyle name="Procent 2 6 8 2" xfId="13906" xr:uid="{2B4F76BF-682E-41A7-BB3C-FC61BA76CD9E}"/>
    <cellStyle name="Procent 2 6 9" xfId="11184" xr:uid="{B548CF2B-BB71-4DBE-8015-8183E2247175}"/>
    <cellStyle name="Procent 2 7" xfId="4056" xr:uid="{7A41E182-C077-4DD5-B98D-553C1403218D}"/>
    <cellStyle name="Procent 2 7 2" xfId="4057" xr:uid="{DD14258D-808C-4898-A774-9AA0E02C313C}"/>
    <cellStyle name="Procent 2 7 2 2" xfId="4058" xr:uid="{E2AB5022-9603-46CB-AF9F-D5DECBE16ECC}"/>
    <cellStyle name="Procent 2 7 2 2 2" xfId="4682" xr:uid="{CABA3D30-3BFC-4543-8BC0-1D00CDCDBC5B}"/>
    <cellStyle name="Procent 2 7 2 2 2 2" xfId="7845" xr:uid="{5D6B2A25-6BEA-468D-B349-68F8CC4B4868}"/>
    <cellStyle name="Procent 2 7 2 2 2 2 2" xfId="10511" xr:uid="{E11078E3-0CCA-4771-B5AD-075564214A32}"/>
    <cellStyle name="Procent 2 7 2 2 2 2 2 2" xfId="15901" xr:uid="{1D5BF0DD-04D6-41E2-8374-40BE8F2050D2}"/>
    <cellStyle name="Procent 2 7 2 2 2 2 3" xfId="13148" xr:uid="{7684E7EF-AB33-47C5-881E-4751979A5A3B}"/>
    <cellStyle name="Procent 2 7 2 2 2 3" xfId="9181" xr:uid="{62A45449-5234-421C-9D8C-A10291C21055}"/>
    <cellStyle name="Procent 2 7 2 2 2 3 2" xfId="14539" xr:uid="{FE778CAD-F279-4B9C-AD83-28BCE75E59F6}"/>
    <cellStyle name="Procent 2 7 2 2 2 4" xfId="11817" xr:uid="{E3606F32-7E2F-4F26-B197-BF25E63F7B5B}"/>
    <cellStyle name="Procent 2 7 2 2 3" xfId="7223" xr:uid="{A3949314-A0E4-4AA2-B32F-465DB21E2DBC}"/>
    <cellStyle name="Procent 2 7 2 2 3 2" xfId="9887" xr:uid="{014321CC-D5FD-40D8-9140-F47B33531386}"/>
    <cellStyle name="Procent 2 7 2 2 3 2 2" xfId="15277" xr:uid="{175AEC56-B902-439A-8C13-F9A1FE65D50C}"/>
    <cellStyle name="Procent 2 7 2 2 3 3" xfId="12524" xr:uid="{15E47CBF-B3FD-4C98-8A25-09F4CBCDD311}"/>
    <cellStyle name="Procent 2 7 2 2 4" xfId="8557" xr:uid="{EC516356-8403-4C0D-93AA-1165E56A1C50}"/>
    <cellStyle name="Procent 2 7 2 2 4 2" xfId="13915" xr:uid="{7928F4C3-D066-4C34-91DD-499EB8E29EA1}"/>
    <cellStyle name="Procent 2 7 2 2 5" xfId="11193" xr:uid="{4F4E6105-FB27-4235-8D6B-B704DB3AEB85}"/>
    <cellStyle name="Procent 2 7 2 3" xfId="4059" xr:uid="{1BFEFC72-A183-4D69-9C67-77A3AF03D3CC}"/>
    <cellStyle name="Procent 2 7 2 3 2" xfId="4683" xr:uid="{F03F5C2C-4F20-44BA-B477-1FBDFAFB837A}"/>
    <cellStyle name="Procent 2 7 2 3 2 2" xfId="7846" xr:uid="{37D8DE61-1A70-42F8-BDA1-BFB9A3497CC8}"/>
    <cellStyle name="Procent 2 7 2 3 2 2 2" xfId="10512" xr:uid="{80335C39-8EE1-42EA-9AAB-78C90E9B9F3F}"/>
    <cellStyle name="Procent 2 7 2 3 2 2 2 2" xfId="15902" xr:uid="{38503EB3-A339-4336-BEC3-8B8C65D04501}"/>
    <cellStyle name="Procent 2 7 2 3 2 2 3" xfId="13149" xr:uid="{3CDA9103-375E-49E4-B486-63DDAB8890C8}"/>
    <cellStyle name="Procent 2 7 2 3 2 3" xfId="9182" xr:uid="{31676698-E533-482C-BBB1-C26D17568D6D}"/>
    <cellStyle name="Procent 2 7 2 3 2 3 2" xfId="14540" xr:uid="{DDEFDF0A-B3E4-4460-B334-A9351D15C499}"/>
    <cellStyle name="Procent 2 7 2 3 2 4" xfId="11818" xr:uid="{3CE3E4BB-50E2-4B25-B253-809FD67D7B26}"/>
    <cellStyle name="Procent 2 7 2 3 3" xfId="7224" xr:uid="{1D6C1FE5-638A-43B6-9CB4-CE86AB0729A1}"/>
    <cellStyle name="Procent 2 7 2 3 3 2" xfId="9888" xr:uid="{E69DF30D-48D1-46A6-AEB2-3E0CC658D3D9}"/>
    <cellStyle name="Procent 2 7 2 3 3 2 2" xfId="15278" xr:uid="{B62E0542-7A1A-4AF1-8029-6D254C918E2B}"/>
    <cellStyle name="Procent 2 7 2 3 3 3" xfId="12525" xr:uid="{4F72D1A1-8C3D-4DC2-A756-BE0F567735ED}"/>
    <cellStyle name="Procent 2 7 2 3 4" xfId="8558" xr:uid="{AA88C18C-90AF-4D94-BC02-21C9F02F3CBA}"/>
    <cellStyle name="Procent 2 7 2 3 4 2" xfId="13916" xr:uid="{6C8C3B66-FAF3-4D80-872D-D49DB4889AFC}"/>
    <cellStyle name="Procent 2 7 2 3 5" xfId="11194" xr:uid="{F93B5F72-325E-4044-9E4D-25730B22D791}"/>
    <cellStyle name="Procent 2 7 2 4" xfId="4681" xr:uid="{1E22744D-D0F3-4C0D-94DB-7852CF655566}"/>
    <cellStyle name="Procent 2 7 2 4 2" xfId="7844" xr:uid="{3CA61FE0-422C-4936-8223-BFD0536FE098}"/>
    <cellStyle name="Procent 2 7 2 4 2 2" xfId="10510" xr:uid="{327DE2D4-0435-4F7A-A922-757C361F37E2}"/>
    <cellStyle name="Procent 2 7 2 4 2 2 2" xfId="15900" xr:uid="{1A26D517-09BC-490C-9ACE-7D7DD08934CD}"/>
    <cellStyle name="Procent 2 7 2 4 2 3" xfId="13147" xr:uid="{7BC0AEEE-E65E-4549-B7BF-EA4429BAFF12}"/>
    <cellStyle name="Procent 2 7 2 4 3" xfId="9180" xr:uid="{3481DBFE-A197-441E-8735-7873ECE74A03}"/>
    <cellStyle name="Procent 2 7 2 4 3 2" xfId="14538" xr:uid="{FBA06604-8090-4962-AAB9-99F875386438}"/>
    <cellStyle name="Procent 2 7 2 4 4" xfId="11816" xr:uid="{755625EC-FE10-4150-B1DA-F44FAB1E8EA0}"/>
    <cellStyle name="Procent 2 7 2 5" xfId="7222" xr:uid="{CBA3C22D-65E1-4632-9A57-CEE58484A58A}"/>
    <cellStyle name="Procent 2 7 2 5 2" xfId="9886" xr:uid="{3D8D292E-3EA8-4AE0-8182-E586BA7D6FF0}"/>
    <cellStyle name="Procent 2 7 2 5 2 2" xfId="15276" xr:uid="{2278E448-6018-4656-BD60-D2AE6E18CAC7}"/>
    <cellStyle name="Procent 2 7 2 5 3" xfId="12523" xr:uid="{9AAA1D70-2A6A-4D87-8484-5907A5763458}"/>
    <cellStyle name="Procent 2 7 2 6" xfId="8556" xr:uid="{CA7481F6-87C6-4554-ABF2-1F36A6CACF3F}"/>
    <cellStyle name="Procent 2 7 2 6 2" xfId="13914" xr:uid="{03CF634E-D4C6-4496-B2D1-61695DB15299}"/>
    <cellStyle name="Procent 2 7 2 7" xfId="11192" xr:uid="{D9C508B9-C821-4A1F-BB2B-AD69424F1592}"/>
    <cellStyle name="Procent 2 7 3" xfId="4060" xr:uid="{482A3A1C-D34C-4E48-BFD0-123E4398B382}"/>
    <cellStyle name="Procent 2 7 3 2" xfId="4684" xr:uid="{2D587849-B0CD-4BE5-8920-C2C14E42A6BC}"/>
    <cellStyle name="Procent 2 7 3 2 2" xfId="7847" xr:uid="{5E537DF6-89FD-481C-BA9A-65C9530744B1}"/>
    <cellStyle name="Procent 2 7 3 2 2 2" xfId="10513" xr:uid="{6B8DC607-B581-471C-9DAA-718EB3AE8900}"/>
    <cellStyle name="Procent 2 7 3 2 2 2 2" xfId="15903" xr:uid="{84669CD2-7492-42D7-A4BD-29EE82C3ADB6}"/>
    <cellStyle name="Procent 2 7 3 2 2 3" xfId="13150" xr:uid="{25822EFB-B1BD-4A2F-8BBD-DE26D4443E5E}"/>
    <cellStyle name="Procent 2 7 3 2 3" xfId="9183" xr:uid="{ABFF025C-F87C-40FC-AAA2-1D44699C9AB3}"/>
    <cellStyle name="Procent 2 7 3 2 3 2" xfId="14541" xr:uid="{F79C8AF9-C36B-4654-8E7F-EC8A75AB11B1}"/>
    <cellStyle name="Procent 2 7 3 2 4" xfId="11819" xr:uid="{85A5FF11-4AD4-4F84-9622-72DB36BAFD14}"/>
    <cellStyle name="Procent 2 7 3 3" xfId="7225" xr:uid="{98D21963-7871-4CC6-B599-89888DE14157}"/>
    <cellStyle name="Procent 2 7 3 3 2" xfId="9889" xr:uid="{09EAE1FF-27DA-4B48-90B3-6869FA2CCEE7}"/>
    <cellStyle name="Procent 2 7 3 3 2 2" xfId="15279" xr:uid="{3AB258D6-A67E-4FC3-87FE-93092C156CD4}"/>
    <cellStyle name="Procent 2 7 3 3 3" xfId="12526" xr:uid="{B07F97E5-A972-4FF8-9CC0-0D67510CB1EC}"/>
    <cellStyle name="Procent 2 7 3 4" xfId="8559" xr:uid="{7576003C-BAAD-424F-AEA3-88D44B931AF4}"/>
    <cellStyle name="Procent 2 7 3 4 2" xfId="13917" xr:uid="{E7C88033-3F41-4FA4-9A62-109BE0DFB7F3}"/>
    <cellStyle name="Procent 2 7 3 5" xfId="11195" xr:uid="{26061DCF-16B1-497D-960A-B7F0BC0F8712}"/>
    <cellStyle name="Procent 2 7 4" xfId="4061" xr:uid="{F62361DA-9BC1-482D-9D3E-35298DE92B77}"/>
    <cellStyle name="Procent 2 7 4 2" xfId="4685" xr:uid="{ABA6DF50-00BF-4EE6-916C-5AD58A8F1B49}"/>
    <cellStyle name="Procent 2 7 4 2 2" xfId="7848" xr:uid="{832F3AF6-28CB-49F8-9216-1281C548A23F}"/>
    <cellStyle name="Procent 2 7 4 2 2 2" xfId="10514" xr:uid="{3FCBCE5D-570A-41B7-A080-D30437D55D92}"/>
    <cellStyle name="Procent 2 7 4 2 2 2 2" xfId="15904" xr:uid="{8230E5BE-1AD9-4C2C-B05E-C988059FD305}"/>
    <cellStyle name="Procent 2 7 4 2 2 3" xfId="13151" xr:uid="{1066C5A3-7F10-4814-86F2-7E2C07B26CD1}"/>
    <cellStyle name="Procent 2 7 4 2 3" xfId="9184" xr:uid="{F49B21E4-E98D-4586-965D-99DE100A9273}"/>
    <cellStyle name="Procent 2 7 4 2 3 2" xfId="14542" xr:uid="{E8F320AF-0566-4856-900C-04C7D189CDBD}"/>
    <cellStyle name="Procent 2 7 4 2 4" xfId="11820" xr:uid="{542948A7-F6C2-4A46-84C6-26381D65BDCB}"/>
    <cellStyle name="Procent 2 7 4 3" xfId="7226" xr:uid="{A6030E08-5B8D-49A9-B8BD-32339A11D89B}"/>
    <cellStyle name="Procent 2 7 4 3 2" xfId="9890" xr:uid="{582D69FB-D207-4DF2-9BCC-63412E2BB4F4}"/>
    <cellStyle name="Procent 2 7 4 3 2 2" xfId="15280" xr:uid="{3A43445C-82E4-4957-9D49-D92F4A3F5B9D}"/>
    <cellStyle name="Procent 2 7 4 3 3" xfId="12527" xr:uid="{516B5198-7F92-41FA-BC27-81DC35978324}"/>
    <cellStyle name="Procent 2 7 4 4" xfId="8560" xr:uid="{701AEA79-C0D1-4329-A63F-EE925BB48E71}"/>
    <cellStyle name="Procent 2 7 4 4 2" xfId="13918" xr:uid="{1AC43260-F461-4E60-90CA-03F23BDD9EFD}"/>
    <cellStyle name="Procent 2 7 4 5" xfId="11196" xr:uid="{B8196FB0-3AD6-4460-AB02-AD032D1DF5EA}"/>
    <cellStyle name="Procent 2 7 5" xfId="4062" xr:uid="{3926435D-26B7-4A4E-9F80-FFD6C0353227}"/>
    <cellStyle name="Procent 2 7 5 2" xfId="4686" xr:uid="{5802DB51-8FF7-453F-9856-28574B099D50}"/>
    <cellStyle name="Procent 2 7 5 2 2" xfId="7849" xr:uid="{75942DC4-0F7A-402F-B519-1E65EBC49D1C}"/>
    <cellStyle name="Procent 2 7 5 2 2 2" xfId="10515" xr:uid="{1260D4FB-8386-4B3E-B566-67F8D2837D72}"/>
    <cellStyle name="Procent 2 7 5 2 2 2 2" xfId="15905" xr:uid="{682961F9-3484-400E-BD37-59E82222A5A6}"/>
    <cellStyle name="Procent 2 7 5 2 2 3" xfId="13152" xr:uid="{7F69017C-BEE0-4273-BD90-13E853BE394D}"/>
    <cellStyle name="Procent 2 7 5 2 3" xfId="9185" xr:uid="{574E3C1A-20FE-4533-ADB4-872CD362E384}"/>
    <cellStyle name="Procent 2 7 5 2 3 2" xfId="14543" xr:uid="{B266F427-BED8-4A16-8E5B-05C0FF1EBB7C}"/>
    <cellStyle name="Procent 2 7 5 2 4" xfId="11821" xr:uid="{551A6EFF-C0AC-4438-AED9-FA49377AE82C}"/>
    <cellStyle name="Procent 2 7 5 3" xfId="7227" xr:uid="{7B767FD7-7227-4083-8EA8-97992366B0FD}"/>
    <cellStyle name="Procent 2 7 5 3 2" xfId="9891" xr:uid="{2A68F855-618C-4068-A34F-FCD549E2E182}"/>
    <cellStyle name="Procent 2 7 5 3 2 2" xfId="15281" xr:uid="{489A4591-E57C-4373-AF34-BD6772ACA975}"/>
    <cellStyle name="Procent 2 7 5 3 3" xfId="12528" xr:uid="{9F511A88-592F-4706-9B61-E944CAFE510A}"/>
    <cellStyle name="Procent 2 7 5 4" xfId="8561" xr:uid="{48CF7733-0687-4220-B7E9-A6F4B6A377A7}"/>
    <cellStyle name="Procent 2 7 5 4 2" xfId="13919" xr:uid="{4090E251-B1E6-4D92-BD85-C3F52B0E3F58}"/>
    <cellStyle name="Procent 2 7 5 5" xfId="11197" xr:uid="{4D99219F-3C2D-49EA-AB01-21442CDD70FC}"/>
    <cellStyle name="Procent 2 7 6" xfId="4680" xr:uid="{CCAD65D5-3FBA-4A40-84A5-3A675324E79F}"/>
    <cellStyle name="Procent 2 7 6 2" xfId="7843" xr:uid="{E390A0C3-A47E-4902-A70A-548E5376A4B2}"/>
    <cellStyle name="Procent 2 7 6 2 2" xfId="10509" xr:uid="{F756AD0A-4516-4B4C-99FE-F7DBD0415F82}"/>
    <cellStyle name="Procent 2 7 6 2 2 2" xfId="15899" xr:uid="{40D58025-A784-43FA-B5FC-A8B2594D83EA}"/>
    <cellStyle name="Procent 2 7 6 2 3" xfId="13146" xr:uid="{B3D92B47-5DA7-4981-B9AC-A94D21156951}"/>
    <cellStyle name="Procent 2 7 6 3" xfId="9179" xr:uid="{DB3218A1-EEC1-4B94-81B4-63B674C4D1DF}"/>
    <cellStyle name="Procent 2 7 6 3 2" xfId="14537" xr:uid="{27006D9B-295E-405C-99D2-25F9FAE02962}"/>
    <cellStyle name="Procent 2 7 6 4" xfId="11815" xr:uid="{164BBA7B-4E17-45BD-BB1F-1995FB6EE23D}"/>
    <cellStyle name="Procent 2 7 7" xfId="7221" xr:uid="{F44DC6C9-2AC6-4EAA-B61D-52B4BED5C8B2}"/>
    <cellStyle name="Procent 2 7 7 2" xfId="9885" xr:uid="{D7DD89D4-D37F-444A-8868-AF2C88CAA828}"/>
    <cellStyle name="Procent 2 7 7 2 2" xfId="15275" xr:uid="{A02B0150-4412-4542-98A2-4D526B057932}"/>
    <cellStyle name="Procent 2 7 7 3" xfId="12522" xr:uid="{E07AC7E9-D951-423F-BABF-E7B9C970B699}"/>
    <cellStyle name="Procent 2 7 8" xfId="8555" xr:uid="{757CD97E-FD33-4500-ACDD-89F880474728}"/>
    <cellStyle name="Procent 2 7 8 2" xfId="13913" xr:uid="{C75FACB7-D8EF-40C9-B99C-9ECACCCE0EDF}"/>
    <cellStyle name="Procent 2 7 9" xfId="11191" xr:uid="{5E1EA297-1982-44C8-920E-C1FD682E5DD5}"/>
    <cellStyle name="Procent 2 8" xfId="4063" xr:uid="{4A69E4AE-346D-4996-8CB3-922EA22B818C}"/>
    <cellStyle name="Procent 2 8 2" xfId="4064" xr:uid="{D3B40B53-CB9A-4E00-8249-F0395EF966C9}"/>
    <cellStyle name="Procent 2 8 2 2" xfId="4065" xr:uid="{7B10C186-41FE-4E04-9490-09E2AC1EA9F8}"/>
    <cellStyle name="Procent 2 8 2 2 2" xfId="4689" xr:uid="{C9BC1B0C-8F3E-4285-9A1B-465719E681F9}"/>
    <cellStyle name="Procent 2 8 2 2 2 2" xfId="7852" xr:uid="{94534684-D886-437D-80A3-EDAF64125C0C}"/>
    <cellStyle name="Procent 2 8 2 2 2 2 2" xfId="10518" xr:uid="{F57B56AE-1CC1-4160-9B85-4400E6EA8CBE}"/>
    <cellStyle name="Procent 2 8 2 2 2 2 2 2" xfId="15908" xr:uid="{C74E67B5-7A1B-454B-AA80-7F069D71A623}"/>
    <cellStyle name="Procent 2 8 2 2 2 2 3" xfId="13155" xr:uid="{5ACC5CD7-4635-4719-AEBB-99D88516193F}"/>
    <cellStyle name="Procent 2 8 2 2 2 3" xfId="9188" xr:uid="{6471679C-9F73-45A3-8A13-A4374FB2260C}"/>
    <cellStyle name="Procent 2 8 2 2 2 3 2" xfId="14546" xr:uid="{4370B962-2CC3-4D9A-BAC4-0AC295C2457B}"/>
    <cellStyle name="Procent 2 8 2 2 2 4" xfId="11824" xr:uid="{F5D05E34-5FA6-4249-B21E-BD5FB2069DB7}"/>
    <cellStyle name="Procent 2 8 2 2 3" xfId="7230" xr:uid="{0A0B17D7-832F-49B9-9F8F-6EEA25AD6126}"/>
    <cellStyle name="Procent 2 8 2 2 3 2" xfId="9894" xr:uid="{D3B48602-06F6-4D00-8F17-4E2F0481F1C3}"/>
    <cellStyle name="Procent 2 8 2 2 3 2 2" xfId="15284" xr:uid="{67A868E2-9990-4019-8508-26D0CDD8B2D5}"/>
    <cellStyle name="Procent 2 8 2 2 3 3" xfId="12531" xr:uid="{3C63377E-9038-476F-BD9E-9976C7E06A22}"/>
    <cellStyle name="Procent 2 8 2 2 4" xfId="8564" xr:uid="{04F56416-FD72-4E8C-9B29-6E1B9912A21D}"/>
    <cellStyle name="Procent 2 8 2 2 4 2" xfId="13922" xr:uid="{7AF580CE-24AC-4926-BB41-849EFFB4CAEC}"/>
    <cellStyle name="Procent 2 8 2 2 5" xfId="11200" xr:uid="{87160810-D304-44D4-A9F1-3EDECC1F0B9E}"/>
    <cellStyle name="Procent 2 8 2 3" xfId="4066" xr:uid="{A972ECD5-7513-41B8-88A6-F724E6408D68}"/>
    <cellStyle name="Procent 2 8 2 3 2" xfId="4690" xr:uid="{03B452D5-E33E-46E6-AC0C-18BC71E39CB3}"/>
    <cellStyle name="Procent 2 8 2 3 2 2" xfId="7853" xr:uid="{A879161B-6E91-435B-BB5C-F41FFF3272A1}"/>
    <cellStyle name="Procent 2 8 2 3 2 2 2" xfId="10519" xr:uid="{888176D1-C090-449B-B23C-8403BAFC7772}"/>
    <cellStyle name="Procent 2 8 2 3 2 2 2 2" xfId="15909" xr:uid="{1B5B45DC-D190-49BE-85A9-0CA5C70F9AF9}"/>
    <cellStyle name="Procent 2 8 2 3 2 2 3" xfId="13156" xr:uid="{9B727F59-B039-469F-834E-A6D9ED90CB5A}"/>
    <cellStyle name="Procent 2 8 2 3 2 3" xfId="9189" xr:uid="{D92BC16F-94DD-4C1D-9615-073541B34054}"/>
    <cellStyle name="Procent 2 8 2 3 2 3 2" xfId="14547" xr:uid="{48BF320D-0283-4B2B-BFC0-4818BB64F958}"/>
    <cellStyle name="Procent 2 8 2 3 2 4" xfId="11825" xr:uid="{15E31586-62AA-463C-9EE9-B7523A85B3F9}"/>
    <cellStyle name="Procent 2 8 2 3 3" xfId="7231" xr:uid="{C6B78DA3-BADD-4B84-ACE5-2CB7FB58FB5E}"/>
    <cellStyle name="Procent 2 8 2 3 3 2" xfId="9895" xr:uid="{8478166D-7E3D-4EAB-BDE5-34735294C7A9}"/>
    <cellStyle name="Procent 2 8 2 3 3 2 2" xfId="15285" xr:uid="{29FF2F5D-FC28-4A97-90BB-E8F08F02227A}"/>
    <cellStyle name="Procent 2 8 2 3 3 3" xfId="12532" xr:uid="{9CCF9ABF-CD47-4FE0-8BC6-E9D9C0BE0EEB}"/>
    <cellStyle name="Procent 2 8 2 3 4" xfId="8565" xr:uid="{21110B8B-1411-459E-8C33-FCCE2DC10B16}"/>
    <cellStyle name="Procent 2 8 2 3 4 2" xfId="13923" xr:uid="{1ECCCBE4-07CC-450F-97E4-2617CF2BF852}"/>
    <cellStyle name="Procent 2 8 2 3 5" xfId="11201" xr:uid="{006F97E8-B5E2-4843-8024-9789D503E9DC}"/>
    <cellStyle name="Procent 2 8 2 4" xfId="4688" xr:uid="{41FAA421-A259-407B-8F02-8C29A6E869C9}"/>
    <cellStyle name="Procent 2 8 2 4 2" xfId="7851" xr:uid="{C78EB16F-7518-4380-B49B-9D52B5888B62}"/>
    <cellStyle name="Procent 2 8 2 4 2 2" xfId="10517" xr:uid="{B5FDD426-C760-4ACF-A426-95E5A8912E34}"/>
    <cellStyle name="Procent 2 8 2 4 2 2 2" xfId="15907" xr:uid="{E4D346FC-BD98-494A-8776-E69AA29931A2}"/>
    <cellStyle name="Procent 2 8 2 4 2 3" xfId="13154" xr:uid="{45BD6454-D5DD-41D8-949B-A6DB5F63782C}"/>
    <cellStyle name="Procent 2 8 2 4 3" xfId="9187" xr:uid="{84D0148D-3E66-479C-9F64-FA51A7DDB84C}"/>
    <cellStyle name="Procent 2 8 2 4 3 2" xfId="14545" xr:uid="{83B212F0-2AB9-4A98-A7F8-1BC9FD6938C1}"/>
    <cellStyle name="Procent 2 8 2 4 4" xfId="11823" xr:uid="{4E7F3DF8-6FD4-46AE-A38D-A5368389A539}"/>
    <cellStyle name="Procent 2 8 2 5" xfId="7229" xr:uid="{349EA362-8EE6-425A-9BEF-6A3A9ABAFB55}"/>
    <cellStyle name="Procent 2 8 2 5 2" xfId="9893" xr:uid="{81953F73-4609-42C5-874D-E44B175F6DF0}"/>
    <cellStyle name="Procent 2 8 2 5 2 2" xfId="15283" xr:uid="{E9D98857-406A-4851-8DCD-E3E89D1E1D8C}"/>
    <cellStyle name="Procent 2 8 2 5 3" xfId="12530" xr:uid="{BB1A27C3-8843-46C3-AF04-B6E4229429A3}"/>
    <cellStyle name="Procent 2 8 2 6" xfId="8563" xr:uid="{3EE319C9-20E7-4DE8-8C91-A2CF30183B2C}"/>
    <cellStyle name="Procent 2 8 2 6 2" xfId="13921" xr:uid="{691988F6-85FD-4F57-B18C-86B64634F55E}"/>
    <cellStyle name="Procent 2 8 2 7" xfId="11199" xr:uid="{AFF41A8A-4363-47B5-A7F7-8F9148CD7E61}"/>
    <cellStyle name="Procent 2 8 3" xfId="4067" xr:uid="{B5BE3612-E497-4DCA-AB5C-9C431DE4036C}"/>
    <cellStyle name="Procent 2 8 3 2" xfId="4691" xr:uid="{66A45709-1977-47CE-B7EE-E2797D5C9A00}"/>
    <cellStyle name="Procent 2 8 3 2 2" xfId="7854" xr:uid="{E3290344-4C87-492F-84EF-772403CBE86D}"/>
    <cellStyle name="Procent 2 8 3 2 2 2" xfId="10520" xr:uid="{BEB843B2-F6AD-4BD8-847C-2B977EB8AD0A}"/>
    <cellStyle name="Procent 2 8 3 2 2 2 2" xfId="15910" xr:uid="{8C9D4A3E-A9D0-4DAA-AC80-6027A363FFCE}"/>
    <cellStyle name="Procent 2 8 3 2 2 3" xfId="13157" xr:uid="{DD527599-DC37-47B3-935B-C7162329D594}"/>
    <cellStyle name="Procent 2 8 3 2 3" xfId="9190" xr:uid="{C7B744B7-BE52-46D7-91B4-8DE3891ABD44}"/>
    <cellStyle name="Procent 2 8 3 2 3 2" xfId="14548" xr:uid="{C803FFFA-2772-4883-8F38-1DE9A8FB5875}"/>
    <cellStyle name="Procent 2 8 3 2 4" xfId="11826" xr:uid="{AC70A68D-C502-499E-8121-8811DA966329}"/>
    <cellStyle name="Procent 2 8 3 3" xfId="7232" xr:uid="{F3140BD0-250A-445A-BC29-F0D5B3C9B2C6}"/>
    <cellStyle name="Procent 2 8 3 3 2" xfId="9896" xr:uid="{17E9D6D3-A3BC-41C1-92F0-06CE6703529B}"/>
    <cellStyle name="Procent 2 8 3 3 2 2" xfId="15286" xr:uid="{987F5527-B238-4279-967B-4E3E7F967A0B}"/>
    <cellStyle name="Procent 2 8 3 3 3" xfId="12533" xr:uid="{5D16318C-C191-48C2-AC21-4C5E6E44FD3F}"/>
    <cellStyle name="Procent 2 8 3 4" xfId="8566" xr:uid="{8FAEBFFE-DD57-4D39-8E9C-F3FDC77879E0}"/>
    <cellStyle name="Procent 2 8 3 4 2" xfId="13924" xr:uid="{0212DA27-779C-494B-BF8B-452135616FF8}"/>
    <cellStyle name="Procent 2 8 3 5" xfId="11202" xr:uid="{EC341103-E9EE-4BFA-8F5F-2999B95EEA6C}"/>
    <cellStyle name="Procent 2 8 4" xfId="4068" xr:uid="{30EC3AEC-AADB-4326-9D2C-CFF8EF8AD49C}"/>
    <cellStyle name="Procent 2 8 4 2" xfId="4692" xr:uid="{E55CBB95-052F-45C6-BC9B-BBA058248561}"/>
    <cellStyle name="Procent 2 8 4 2 2" xfId="7855" xr:uid="{01D6F4FF-2243-4416-B5D3-391EA2F8762F}"/>
    <cellStyle name="Procent 2 8 4 2 2 2" xfId="10521" xr:uid="{73219B13-DAE4-4352-BD41-135CDE9E9B24}"/>
    <cellStyle name="Procent 2 8 4 2 2 2 2" xfId="15911" xr:uid="{51B25D3B-3D2C-4EFA-A837-1AA0142354BE}"/>
    <cellStyle name="Procent 2 8 4 2 2 3" xfId="13158" xr:uid="{FBFAFCA5-2F70-4BDE-B2B0-E7ECA041D2AA}"/>
    <cellStyle name="Procent 2 8 4 2 3" xfId="9191" xr:uid="{8D2CB555-4D01-4671-9B36-BD7DF19923BB}"/>
    <cellStyle name="Procent 2 8 4 2 3 2" xfId="14549" xr:uid="{27472440-8555-4C67-90A6-675E352485E8}"/>
    <cellStyle name="Procent 2 8 4 2 4" xfId="11827" xr:uid="{16518225-EB86-46E3-A4D6-FA402B3B1447}"/>
    <cellStyle name="Procent 2 8 4 3" xfId="7233" xr:uid="{033CA1A8-D983-49E7-9B76-002167BA7AE4}"/>
    <cellStyle name="Procent 2 8 4 3 2" xfId="9897" xr:uid="{BB797213-9F28-4041-BA8B-75F6281D1B48}"/>
    <cellStyle name="Procent 2 8 4 3 2 2" xfId="15287" xr:uid="{0EC82E91-5056-4F1C-902B-57942A906E7A}"/>
    <cellStyle name="Procent 2 8 4 3 3" xfId="12534" xr:uid="{1D783CEA-E6E8-40A9-8616-BFE2E8699F38}"/>
    <cellStyle name="Procent 2 8 4 4" xfId="8567" xr:uid="{D3578D23-D9A6-4EF4-B694-8D6B446557D2}"/>
    <cellStyle name="Procent 2 8 4 4 2" xfId="13925" xr:uid="{37B02A8E-1761-484D-9521-1BF5927CA84A}"/>
    <cellStyle name="Procent 2 8 4 5" xfId="11203" xr:uid="{FF96E06E-A11A-4C42-8D40-5CCFA2C10A24}"/>
    <cellStyle name="Procent 2 8 5" xfId="4069" xr:uid="{BFE20608-0C46-4C26-A934-68C708087F4E}"/>
    <cellStyle name="Procent 2 8 5 2" xfId="4693" xr:uid="{4F1BB314-56F9-4D90-ADFE-245CAC1C0936}"/>
    <cellStyle name="Procent 2 8 5 2 2" xfId="7856" xr:uid="{5FD2B4A6-F4F0-45FC-A84C-EF19F39CDF78}"/>
    <cellStyle name="Procent 2 8 5 2 2 2" xfId="10522" xr:uid="{EE4A7681-3112-4181-B412-06C74B5DCC2F}"/>
    <cellStyle name="Procent 2 8 5 2 2 2 2" xfId="15912" xr:uid="{48A8DF9C-9FBC-48BA-B72D-472D342DE706}"/>
    <cellStyle name="Procent 2 8 5 2 2 3" xfId="13159" xr:uid="{4EE24EFF-6B8E-4E13-8FBE-F6969A697EEB}"/>
    <cellStyle name="Procent 2 8 5 2 3" xfId="9192" xr:uid="{394C962F-8E35-42A7-A62E-3D8D9D65D6DA}"/>
    <cellStyle name="Procent 2 8 5 2 3 2" xfId="14550" xr:uid="{DBB99382-17C8-4688-93EC-22B1B0025715}"/>
    <cellStyle name="Procent 2 8 5 2 4" xfId="11828" xr:uid="{26C136F1-44B2-4E35-B10C-CC5578331BFC}"/>
    <cellStyle name="Procent 2 8 5 3" xfId="7234" xr:uid="{BB726522-6C72-42F7-9C5B-CDB66C13CBF8}"/>
    <cellStyle name="Procent 2 8 5 3 2" xfId="9898" xr:uid="{D74F1A15-A2F7-4060-BDDB-F8AD08D311D9}"/>
    <cellStyle name="Procent 2 8 5 3 2 2" xfId="15288" xr:uid="{DA86B337-D3C4-4632-8633-B77ABE618521}"/>
    <cellStyle name="Procent 2 8 5 3 3" xfId="12535" xr:uid="{A85C913C-E64F-48A6-8A83-BDF9E683EBB1}"/>
    <cellStyle name="Procent 2 8 5 4" xfId="8568" xr:uid="{DA740A0B-8983-4AA6-9BAC-B11A3585C163}"/>
    <cellStyle name="Procent 2 8 5 4 2" xfId="13926" xr:uid="{0B538649-A4E0-4F2C-9322-449836998F70}"/>
    <cellStyle name="Procent 2 8 5 5" xfId="11204" xr:uid="{81513674-E7B1-473B-BF6C-A684CDD296CA}"/>
    <cellStyle name="Procent 2 8 6" xfId="4687" xr:uid="{0A0E84C3-3D31-416B-AABF-53711FF8B408}"/>
    <cellStyle name="Procent 2 8 6 2" xfId="7850" xr:uid="{76827386-8B89-4E86-8CF7-0DBBE1E93540}"/>
    <cellStyle name="Procent 2 8 6 2 2" xfId="10516" xr:uid="{790EF05F-12F8-42C8-9416-905FFF4CFE22}"/>
    <cellStyle name="Procent 2 8 6 2 2 2" xfId="15906" xr:uid="{8CC5363F-BC5B-482C-B3B2-BD24B398C2FE}"/>
    <cellStyle name="Procent 2 8 6 2 3" xfId="13153" xr:uid="{BFA53ADC-04FE-4E48-AA56-872C548E81C8}"/>
    <cellStyle name="Procent 2 8 6 3" xfId="9186" xr:uid="{2931C35D-0D29-4B1D-8E54-8CA5A1A3E540}"/>
    <cellStyle name="Procent 2 8 6 3 2" xfId="14544" xr:uid="{D85133B5-375B-4367-AB2A-79B3E1B47D35}"/>
    <cellStyle name="Procent 2 8 6 4" xfId="11822" xr:uid="{73FD0576-9390-443A-9238-47F2A57C0D0F}"/>
    <cellStyle name="Procent 2 8 7" xfId="7228" xr:uid="{A611E866-F915-44BC-8578-AC321F750A63}"/>
    <cellStyle name="Procent 2 8 7 2" xfId="9892" xr:uid="{0F8261F7-8EF5-4532-96C2-EE461537477C}"/>
    <cellStyle name="Procent 2 8 7 2 2" xfId="15282" xr:uid="{43956E0E-9B61-460D-B683-5E0671B973EB}"/>
    <cellStyle name="Procent 2 8 7 3" xfId="12529" xr:uid="{74252F0E-26A8-45CA-8C14-3CDEA4E82E20}"/>
    <cellStyle name="Procent 2 8 8" xfId="8562" xr:uid="{05B1234C-8400-412D-B593-4BB3161BF8BA}"/>
    <cellStyle name="Procent 2 8 8 2" xfId="13920" xr:uid="{33929B79-DD88-44AF-A566-763370EF9A8D}"/>
    <cellStyle name="Procent 2 8 9" xfId="11198" xr:uid="{B07DF793-2258-498F-A329-F536AE6AC311}"/>
    <cellStyle name="Procent 2 9" xfId="4070" xr:uid="{7E602E96-8B0A-4D58-A899-794B6ED63C0F}"/>
    <cellStyle name="Procent 2 9 2" xfId="4071" xr:uid="{B7CCB184-FC67-4748-92B7-DFAC118255A2}"/>
    <cellStyle name="Procent 2 9 2 2" xfId="4695" xr:uid="{9135DA07-82F2-440F-A61C-84E38F317C94}"/>
    <cellStyle name="Procent 2 9 2 2 2" xfId="7858" xr:uid="{3D8A6D73-A319-4707-BAB4-2DDDD2404BB5}"/>
    <cellStyle name="Procent 2 9 2 2 2 2" xfId="10524" xr:uid="{A33FCF55-774C-43AC-AE42-A9819F771A84}"/>
    <cellStyle name="Procent 2 9 2 2 2 2 2" xfId="15914" xr:uid="{A2A9CBBF-57E9-4649-985D-659602290D96}"/>
    <cellStyle name="Procent 2 9 2 2 2 3" xfId="13161" xr:uid="{F97011C4-66BB-4622-9192-257489D59800}"/>
    <cellStyle name="Procent 2 9 2 2 3" xfId="9194" xr:uid="{2CAFA611-42ED-4ED7-BAB5-776207CDE333}"/>
    <cellStyle name="Procent 2 9 2 2 3 2" xfId="14552" xr:uid="{E60D9BCA-DC76-41C7-9656-09737BC393AE}"/>
    <cellStyle name="Procent 2 9 2 2 4" xfId="11830" xr:uid="{C4CC3AF0-5CA0-4B8A-B647-37F4C595C29E}"/>
    <cellStyle name="Procent 2 9 2 3" xfId="7236" xr:uid="{FF46D312-FC2D-44A7-9A94-B6B8A8813318}"/>
    <cellStyle name="Procent 2 9 2 3 2" xfId="9900" xr:uid="{EB10E6BA-181A-42AF-9819-0992ABF0D41A}"/>
    <cellStyle name="Procent 2 9 2 3 2 2" xfId="15290" xr:uid="{F2A27261-D851-4112-A2B1-558F3B9FB461}"/>
    <cellStyle name="Procent 2 9 2 3 3" xfId="12537" xr:uid="{51F5E1A0-9316-4E14-9ECC-9C7B349D4D07}"/>
    <cellStyle name="Procent 2 9 2 4" xfId="8570" xr:uid="{2F697641-833E-428A-953E-D556E47F5DC1}"/>
    <cellStyle name="Procent 2 9 2 4 2" xfId="13928" xr:uid="{46FD56F6-F441-478F-A9A3-BA9EDFB25498}"/>
    <cellStyle name="Procent 2 9 2 5" xfId="11206" xr:uid="{C2E8B893-788D-4F83-83F5-D6F0ED7C7E2A}"/>
    <cellStyle name="Procent 2 9 3" xfId="4072" xr:uid="{9E75066D-3F9E-4AC1-8C43-B1A8970B15F1}"/>
    <cellStyle name="Procent 2 9 3 2" xfId="4696" xr:uid="{C9A5E1EF-98B4-406C-B532-97CDEA2BAA76}"/>
    <cellStyle name="Procent 2 9 3 2 2" xfId="7859" xr:uid="{E10988AC-2D1B-4C4F-9D19-A964951BA5BB}"/>
    <cellStyle name="Procent 2 9 3 2 2 2" xfId="10525" xr:uid="{DDC192D4-75CD-4B19-B43B-41216B14D418}"/>
    <cellStyle name="Procent 2 9 3 2 2 2 2" xfId="15915" xr:uid="{52FB3883-A4C5-4457-A5A7-81CC23614C36}"/>
    <cellStyle name="Procent 2 9 3 2 2 3" xfId="13162" xr:uid="{11722005-0A74-4F76-82FD-C7CD49ACF0CE}"/>
    <cellStyle name="Procent 2 9 3 2 3" xfId="9195" xr:uid="{8936E63E-093A-4457-AA74-2DEF0ABD1820}"/>
    <cellStyle name="Procent 2 9 3 2 3 2" xfId="14553" xr:uid="{4E61132B-B2C7-4067-9D05-CE49F41E3F5F}"/>
    <cellStyle name="Procent 2 9 3 2 4" xfId="11831" xr:uid="{DC0BD85C-5603-4653-90FA-34577DBA8BA9}"/>
    <cellStyle name="Procent 2 9 3 3" xfId="7237" xr:uid="{CF4F9535-F66F-487F-BE46-078DB081FADA}"/>
    <cellStyle name="Procent 2 9 3 3 2" xfId="9901" xr:uid="{2F32E047-E69B-44F1-A8F3-73F20A1B8772}"/>
    <cellStyle name="Procent 2 9 3 3 2 2" xfId="15291" xr:uid="{6A80B09B-8926-40AD-8271-32F7436C32B5}"/>
    <cellStyle name="Procent 2 9 3 3 3" xfId="12538" xr:uid="{5BE2A5AC-3DDB-46F2-BACD-08DDB3EDFAF7}"/>
    <cellStyle name="Procent 2 9 3 4" xfId="8571" xr:uid="{52569333-0C0F-4040-852C-E58B7195A14F}"/>
    <cellStyle name="Procent 2 9 3 4 2" xfId="13929" xr:uid="{D2F672AC-3FF3-47E5-BB80-36A9896A9C27}"/>
    <cellStyle name="Procent 2 9 3 5" xfId="11207" xr:uid="{C1B6AEC9-64F5-43A0-B42A-F96E57D5364F}"/>
    <cellStyle name="Procent 2 9 4" xfId="4694" xr:uid="{E9680520-DE09-4D72-9AFB-3FA8E75A632E}"/>
    <cellStyle name="Procent 2 9 4 2" xfId="7857" xr:uid="{81F222BA-DD2D-4D47-A3F5-3641B9C7E80A}"/>
    <cellStyle name="Procent 2 9 4 2 2" xfId="10523" xr:uid="{FD37A84B-A3E7-44F0-8420-7D4750427D86}"/>
    <cellStyle name="Procent 2 9 4 2 2 2" xfId="15913" xr:uid="{40D83AD3-BBC8-42AE-8687-B2C79BBA9337}"/>
    <cellStyle name="Procent 2 9 4 2 3" xfId="13160" xr:uid="{25EA8BAA-1F06-40F1-B216-DF5BA0499B7D}"/>
    <cellStyle name="Procent 2 9 4 3" xfId="9193" xr:uid="{BC9F731D-CD35-4C28-98E3-E1968DD8C547}"/>
    <cellStyle name="Procent 2 9 4 3 2" xfId="14551" xr:uid="{1579B941-C6E8-4DE9-B9D9-2F33A1E7279F}"/>
    <cellStyle name="Procent 2 9 4 4" xfId="11829" xr:uid="{915A7A93-8633-45BE-A8D1-DCB09F970AF9}"/>
    <cellStyle name="Procent 2 9 5" xfId="7235" xr:uid="{199406D0-7D82-46C2-8E0B-5AB12F34D281}"/>
    <cellStyle name="Procent 2 9 5 2" xfId="9899" xr:uid="{B6BBDC90-47F7-401F-812A-582F4D3F2897}"/>
    <cellStyle name="Procent 2 9 5 2 2" xfId="15289" xr:uid="{071F2D30-E144-4510-9484-6A5ADD64D4F1}"/>
    <cellStyle name="Procent 2 9 5 3" xfId="12536" xr:uid="{5FAA045A-45EA-442B-A751-35DC625128E1}"/>
    <cellStyle name="Procent 2 9 6" xfId="8569" xr:uid="{3CE137B2-B135-4BA6-8FB1-F19E5E5767AF}"/>
    <cellStyle name="Procent 2 9 6 2" xfId="13927" xr:uid="{1817F548-16E5-407C-A164-EBB7CD25DAE0}"/>
    <cellStyle name="Procent 2 9 7" xfId="11205" xr:uid="{1BC8FB44-1DF8-4C1B-87A6-2F9DB9CDE1FF}"/>
    <cellStyle name="Procent 3" xfId="2024" xr:uid="{BF2C8F1D-5E3A-47F0-AB5E-43A9376FE702}"/>
    <cellStyle name="Procent 3 2" xfId="2025" xr:uid="{07C7B787-3229-4159-ABE3-5EDA3F5C3549}"/>
    <cellStyle name="Procent 3 2 2" xfId="3485" xr:uid="{AE08CA30-B8F2-4E91-A2E1-51A61650C5DE}"/>
    <cellStyle name="Procent 3 2 2 2" xfId="4136" xr:uid="{01E6380B-5892-4ABE-AC3A-8CE82A7B52E0}"/>
    <cellStyle name="Procent 3 2 2 2 2" xfId="7301" xr:uid="{AFE9A520-3BA9-4789-ABB5-BE36ADBC84F7}"/>
    <cellStyle name="Procent 3 2 2 2 2 2" xfId="9965" xr:uid="{EA1BF498-477D-40F1-BB9A-1C45CCCD38DC}"/>
    <cellStyle name="Procent 3 2 2 2 2 2 2" xfId="15355" xr:uid="{07B10535-45A8-46E7-B4BB-42519525116D}"/>
    <cellStyle name="Procent 3 2 2 2 2 3" xfId="12602" xr:uid="{7D163AFC-5E7F-4714-8858-A3D63429F7AB}"/>
    <cellStyle name="Procent 3 2 2 2 3" xfId="8635" xr:uid="{5684AB6B-B8EE-40D9-9419-7C7D34BC4A1F}"/>
    <cellStyle name="Procent 3 2 2 2 3 2" xfId="13993" xr:uid="{9613B512-BEDA-4BDB-8533-0F464C1E085E}"/>
    <cellStyle name="Procent 3 2 2 2 4" xfId="11271" xr:uid="{0019CBB3-B0C6-42B5-9D8A-36CB0F3765DC}"/>
    <cellStyle name="Procent 3 2 2 3" xfId="6691" xr:uid="{848B765D-A778-4283-A08D-0C440CB62CED}"/>
    <cellStyle name="Procent 3 2 2 3 2" xfId="9354" xr:uid="{5744333B-31A3-4915-8CCC-97C06DEDAA0B}"/>
    <cellStyle name="Procent 3 2 2 3 2 2" xfId="14744" xr:uid="{65C6DC22-8D5F-4C8D-AB01-21F1B77C7EDB}"/>
    <cellStyle name="Procent 3 2 2 3 3" xfId="11991" xr:uid="{B6FB7EBF-9795-4879-ADE2-541B4443FC2B}"/>
    <cellStyle name="Procent 3 2 2 4" xfId="8019" xr:uid="{68393D64-FDF5-48FC-905C-2580CA58899E}"/>
    <cellStyle name="Procent 3 2 2 4 2" xfId="13377" xr:uid="{CFC6436A-529C-404F-8660-AB7FB6B62CCB}"/>
    <cellStyle name="Procent 3 2 2 5" xfId="10660" xr:uid="{D81DE685-69F9-46FF-8298-A38926773AB2}"/>
    <cellStyle name="Procent 3 2 3" xfId="3501" xr:uid="{E4574A75-8A5B-479E-A62C-AC2DEE4EEC40}"/>
    <cellStyle name="Procent 3 2 3 2" xfId="4152" xr:uid="{2C768D75-B170-4E78-BF8E-CFFBBC3C2B00}"/>
    <cellStyle name="Procent 3 2 3 2 2" xfId="7317" xr:uid="{B200A13E-5E29-4687-863D-C1C9E4D79494}"/>
    <cellStyle name="Procent 3 2 3 2 2 2" xfId="9981" xr:uid="{4EB3CAD7-F395-4FD9-9C70-0439EBDAE186}"/>
    <cellStyle name="Procent 3 2 3 2 2 2 2" xfId="15371" xr:uid="{DCF75A9A-2E18-4DAF-BBBD-1EA6E10D2881}"/>
    <cellStyle name="Procent 3 2 3 2 2 3" xfId="12618" xr:uid="{3537B458-95BB-4921-839E-4EE58DAB20D4}"/>
    <cellStyle name="Procent 3 2 3 2 3" xfId="8651" xr:uid="{5D0C8AF4-E122-4C51-BF69-66ED9640F16B}"/>
    <cellStyle name="Procent 3 2 3 2 3 2" xfId="14009" xr:uid="{ADB958D5-9BE5-4890-9E4D-085CDEB8C0C2}"/>
    <cellStyle name="Procent 3 2 3 2 4" xfId="11287" xr:uid="{FEB5CFFA-B9D7-44FE-AB0B-15DC5C41BE35}"/>
    <cellStyle name="Procent 3 2 3 3" xfId="6707" xr:uid="{FEDC9005-4ACE-4FE5-8411-873F043B1B6B}"/>
    <cellStyle name="Procent 3 2 3 3 2" xfId="9370" xr:uid="{C8D074AB-A224-4CA3-BEC5-B5229F173EF5}"/>
    <cellStyle name="Procent 3 2 3 3 2 2" xfId="14760" xr:uid="{B1A648EA-36A8-4677-891C-925B545D845D}"/>
    <cellStyle name="Procent 3 2 3 3 3" xfId="12007" xr:uid="{89250A23-20AB-4654-B456-E0C12023BC09}"/>
    <cellStyle name="Procent 3 2 3 4" xfId="8035" xr:uid="{3A91324A-680A-40E6-BF5F-0364E05815E1}"/>
    <cellStyle name="Procent 3 2 3 4 2" xfId="13393" xr:uid="{01FEA1B0-CF8A-402E-B035-530C8C48DA3F}"/>
    <cellStyle name="Procent 3 2 3 5" xfId="10676" xr:uid="{A8405250-C31A-4703-B697-D1ABF0010BCC}"/>
    <cellStyle name="Procent 3 2 4" xfId="4120" xr:uid="{544BAF97-E39A-45E0-9DA7-D862FC16B82E}"/>
    <cellStyle name="Procent 3 2 4 2" xfId="7285" xr:uid="{51336443-700C-4D4D-B1E2-961DB7610CD3}"/>
    <cellStyle name="Procent 3 2 4 2 2" xfId="9949" xr:uid="{331DBFA6-7214-40AE-A325-9F67121F8DA6}"/>
    <cellStyle name="Procent 3 2 4 2 2 2" xfId="15339" xr:uid="{99DDB0CC-9EA5-44E0-8294-3D15ED28A48A}"/>
    <cellStyle name="Procent 3 2 4 2 3" xfId="12586" xr:uid="{E470435C-5B45-4F10-B1EC-EA77B7525DF3}"/>
    <cellStyle name="Procent 3 2 4 3" xfId="8619" xr:uid="{D4C6B87F-6C02-455B-B83E-9A75964AE5C2}"/>
    <cellStyle name="Procent 3 2 4 3 2" xfId="13977" xr:uid="{1B20E89D-541E-4909-BC81-9BA9F24EDC21}"/>
    <cellStyle name="Procent 3 2 4 4" xfId="11255" xr:uid="{67D49207-8E44-463E-8180-01B32E5BEA61}"/>
    <cellStyle name="Procent 3 2 5" xfId="3469" xr:uid="{34DEE1CF-86AB-4DD5-A0E0-7774C4DE4F4B}"/>
    <cellStyle name="Procent 3 2 5 2" xfId="6675" xr:uid="{773ADEF3-425E-41D9-A701-5ACECF0B1825}"/>
    <cellStyle name="Procent 3 2 5 2 2" xfId="9338" xr:uid="{CBC74C83-018C-4C0E-B8C1-42CA2A0B7099}"/>
    <cellStyle name="Procent 3 2 5 2 2 2" xfId="14728" xr:uid="{7D8714C0-2E2F-4962-B4BA-BE72285CFFDB}"/>
    <cellStyle name="Procent 3 2 5 2 3" xfId="11975" xr:uid="{301128D6-AF8A-4C8B-B1F8-C24A5A70B047}"/>
    <cellStyle name="Procent 3 2 5 3" xfId="8003" xr:uid="{3340B6C1-4ED5-44A1-AAE5-082E0BC01A41}"/>
    <cellStyle name="Procent 3 2 5 3 2" xfId="13361" xr:uid="{B4D2923A-B633-4F1D-822F-4790D67F29B8}"/>
    <cellStyle name="Procent 3 2 5 4" xfId="10644" xr:uid="{16D60BAA-5778-43B1-A915-7F7DE17D7D8E}"/>
    <cellStyle name="Procent 3 3" xfId="3477" xr:uid="{C9258F33-0B89-4A0A-9E00-FE48D3AC6D01}"/>
    <cellStyle name="Procent 3 3 2" xfId="4128" xr:uid="{FD74500B-F5B2-4231-94A8-D7DA826107F8}"/>
    <cellStyle name="Procent 3 3 2 2" xfId="7293" xr:uid="{C5D84FAD-1BA7-49C5-B974-B7951AEC1247}"/>
    <cellStyle name="Procent 3 3 2 2 2" xfId="9957" xr:uid="{A1819E8D-CF46-4852-B1BB-803C3221E3F6}"/>
    <cellStyle name="Procent 3 3 2 2 2 2" xfId="15347" xr:uid="{E8766E87-B136-4D24-95A4-E29748F91ABF}"/>
    <cellStyle name="Procent 3 3 2 2 3" xfId="12594" xr:uid="{F17295EE-DD48-4BCE-AD9E-1B9F0442B896}"/>
    <cellStyle name="Procent 3 3 2 3" xfId="8627" xr:uid="{3C170C58-D778-4AEC-966F-37087694CE54}"/>
    <cellStyle name="Procent 3 3 2 3 2" xfId="13985" xr:uid="{32AD5BC7-FD65-4D8D-81D9-B9B95F2CA974}"/>
    <cellStyle name="Procent 3 3 2 4" xfId="11263" xr:uid="{AD45E2D5-D20F-4766-9719-D933E70DAF5A}"/>
    <cellStyle name="Procent 3 3 3" xfId="6683" xr:uid="{6BDB97CE-B3DB-40C8-ACB6-8261917A498B}"/>
    <cellStyle name="Procent 3 3 3 2" xfId="9346" xr:uid="{A673B235-1FE4-4724-802A-CCC164C09058}"/>
    <cellStyle name="Procent 3 3 3 2 2" xfId="14736" xr:uid="{329EDFBC-A6D2-4939-AF74-6BE0938AF460}"/>
    <cellStyle name="Procent 3 3 3 3" xfId="11983" xr:uid="{E2F174EE-4B2F-455B-9CF5-4308C5783067}"/>
    <cellStyle name="Procent 3 3 4" xfId="8011" xr:uid="{7A3503CD-7271-470C-9E58-10EF69591849}"/>
    <cellStyle name="Procent 3 3 4 2" xfId="13369" xr:uid="{72EC443F-ADDB-467D-A7C6-F547435A378C}"/>
    <cellStyle name="Procent 3 3 5" xfId="10652" xr:uid="{95CA1CDD-3201-4D8A-996D-2E1E54D0B980}"/>
    <cellStyle name="Procent 3 4" xfId="3493" xr:uid="{3E43B19E-DD87-495D-9EC2-1D6C808C82E9}"/>
    <cellStyle name="Procent 3 4 2" xfId="4144" xr:uid="{86932BE2-5080-4CAD-8804-4B4E3AC836D1}"/>
    <cellStyle name="Procent 3 4 2 2" xfId="7309" xr:uid="{5178C76A-889D-402A-8EAE-77CAC140673A}"/>
    <cellStyle name="Procent 3 4 2 2 2" xfId="9973" xr:uid="{FC88E68D-22B9-4257-AEC4-6DC458A37BBF}"/>
    <cellStyle name="Procent 3 4 2 2 2 2" xfId="15363" xr:uid="{12040669-F5F5-4501-A81B-85D607C3B19E}"/>
    <cellStyle name="Procent 3 4 2 2 3" xfId="12610" xr:uid="{756F8CD9-628C-4DA6-9495-8D8644D31EC2}"/>
    <cellStyle name="Procent 3 4 2 3" xfId="8643" xr:uid="{1D567EF8-7EF1-490A-A9EF-8BF9FFBB8CE1}"/>
    <cellStyle name="Procent 3 4 2 3 2" xfId="14001" xr:uid="{B4B9A27F-02AA-4BC1-ADC9-7DBF6CD8399F}"/>
    <cellStyle name="Procent 3 4 2 4" xfId="11279" xr:uid="{EC4CCBA8-1CFE-42F4-A7F0-10D33A7D276F}"/>
    <cellStyle name="Procent 3 4 3" xfId="6699" xr:uid="{79A61F4A-ACF4-4522-BD08-F70770BF7354}"/>
    <cellStyle name="Procent 3 4 3 2" xfId="9362" xr:uid="{56AA6C5A-A237-41B9-8784-1BC038C8C30B}"/>
    <cellStyle name="Procent 3 4 3 2 2" xfId="14752" xr:uid="{CD0BC771-1310-454C-8F4B-7D0E33ED5BF8}"/>
    <cellStyle name="Procent 3 4 3 3" xfId="11999" xr:uid="{F325D4C3-14F8-4FC3-8350-1192B77BD10B}"/>
    <cellStyle name="Procent 3 4 4" xfId="8027" xr:uid="{7DB5418A-0C03-4914-8490-B138E070D967}"/>
    <cellStyle name="Procent 3 4 4 2" xfId="13385" xr:uid="{BC413EB0-72BE-48AA-B2D0-34DCC51FA89A}"/>
    <cellStyle name="Procent 3 4 5" xfId="10668" xr:uid="{0BE0C111-EE7F-43AA-8C57-AE44D59A39DA}"/>
    <cellStyle name="Procent 3 5" xfId="3514" xr:uid="{AD608502-2BAA-40DA-9756-5B5C214F4FD2}"/>
    <cellStyle name="Procent 3 6" xfId="4112" xr:uid="{ED8DF512-E508-4868-9F60-A5D6D6C18738}"/>
    <cellStyle name="Procent 3 6 2" xfId="7277" xr:uid="{B6B7AFA8-5CFF-48A2-9D6A-A70126829D40}"/>
    <cellStyle name="Procent 3 6 2 2" xfId="9941" xr:uid="{E8686087-7F93-4CB1-8668-49D3EE149A92}"/>
    <cellStyle name="Procent 3 6 2 2 2" xfId="15331" xr:uid="{2B713349-FF89-4DB9-873B-3EAAF1F97EBC}"/>
    <cellStyle name="Procent 3 6 2 3" xfId="12578" xr:uid="{6CC47C24-14FA-4F75-9372-C914E0F576F5}"/>
    <cellStyle name="Procent 3 6 3" xfId="8611" xr:uid="{63D5E382-8EA3-4493-878A-2F536913792B}"/>
    <cellStyle name="Procent 3 6 3 2" xfId="13969" xr:uid="{4596884C-952A-41E2-91B4-B20F610579D0}"/>
    <cellStyle name="Procent 3 6 4" xfId="11247" xr:uid="{05547B10-7C02-4127-BF4C-55956EAB0B0E}"/>
    <cellStyle name="Procent 3 7" xfId="3393" xr:uid="{C1605E94-206F-4936-8A40-48A7E54DB471}"/>
    <cellStyle name="Procent 3 7 2" xfId="6659" xr:uid="{02DEE46B-EEBB-4B51-A8D4-4CA8C92E4D26}"/>
    <cellStyle name="Procent 3 7 2 2" xfId="9330" xr:uid="{25B5B5F1-EB19-43E5-A362-4DB7B2D80ACA}"/>
    <cellStyle name="Procent 3 7 2 2 2" xfId="14720" xr:uid="{2E5232D2-9C47-40BB-806C-D84B85B53924}"/>
    <cellStyle name="Procent 3 7 2 3" xfId="11967" xr:uid="{F1450B23-2CCE-462F-8FED-44AE591738AB}"/>
    <cellStyle name="Procent 3 7 3" xfId="7991" xr:uid="{5B430AF9-9FFE-4021-A5C1-E6AE6037B4E4}"/>
    <cellStyle name="Procent 3 7 3 2" xfId="13350" xr:uid="{8697AD6F-AB68-4103-B8E2-1564FC13A27F}"/>
    <cellStyle name="Procent 3 7 4" xfId="10636" xr:uid="{ADB61F1B-4929-4D77-89E1-BBA5D4257ED3}"/>
    <cellStyle name="Procent 4" xfId="2026" xr:uid="{E74E8622-6089-48CB-9970-AFD94C9A2AB5}"/>
    <cellStyle name="Procent 4 10" xfId="7919" xr:uid="{E78745AF-61BE-4A80-98A3-70B5AEFE60DE}"/>
    <cellStyle name="Procent 4 10 2" xfId="13255" xr:uid="{ED739A8D-4C20-4D77-85B0-273C4A3D9F10}"/>
    <cellStyle name="Procent 4 11" xfId="10570" xr:uid="{0EB26901-D61A-44E7-A0A1-7CD484127EE1}"/>
    <cellStyle name="Procent 4 2" xfId="3293" xr:uid="{62A127D9-DEB0-4655-B25D-83CCB115EF88}"/>
    <cellStyle name="Procent 4 2 2" xfId="3341" xr:uid="{C0EE8A86-DF02-48D4-A4F3-46D16F92563E}"/>
    <cellStyle name="Procent 4 2 2 2" xfId="4699" xr:uid="{0174EA9E-CB54-48EE-A8E1-82ED94AFECDA}"/>
    <cellStyle name="Procent 4 2 2 2 2" xfId="7862" xr:uid="{1D061552-DE7C-49E1-B687-1D2C674226CF}"/>
    <cellStyle name="Procent 4 2 2 2 2 2" xfId="10528" xr:uid="{75515C13-9417-491E-8770-66CBEC866B68}"/>
    <cellStyle name="Procent 4 2 2 2 2 2 2" xfId="15918" xr:uid="{714630F7-9CB2-4843-AA67-AE5531CD18B5}"/>
    <cellStyle name="Procent 4 2 2 2 2 3" xfId="13165" xr:uid="{90E110CB-5B0C-4EF5-BB9C-823C3FD150C1}"/>
    <cellStyle name="Procent 4 2 2 2 3" xfId="9198" xr:uid="{85013A22-706F-4F5B-B3F8-DED2E6F2A78E}"/>
    <cellStyle name="Procent 4 2 2 2 3 2" xfId="14556" xr:uid="{980BBF99-8452-475A-BE20-A9EBD907A695}"/>
    <cellStyle name="Procent 4 2 2 2 4" xfId="11834" xr:uid="{8C9400FB-22C1-42BD-9224-7921A262E4CF}"/>
    <cellStyle name="Procent 4 2 2 3" xfId="4075" xr:uid="{998AA2DF-00F4-456B-B6F1-6D5171956C9E}"/>
    <cellStyle name="Procent 4 2 2 3 2" xfId="7240" xr:uid="{A71C8E43-4F9B-45FE-8E42-3E2BC327C4AE}"/>
    <cellStyle name="Procent 4 2 2 3 2 2" xfId="9904" xr:uid="{5624F842-5329-4746-8949-D32DC77F6B5E}"/>
    <cellStyle name="Procent 4 2 2 3 2 2 2" xfId="15294" xr:uid="{51800A14-58F0-4D1A-B518-1AAE59691A29}"/>
    <cellStyle name="Procent 4 2 2 3 2 3" xfId="12541" xr:uid="{A5B6F945-6F96-4F8D-BF44-9B87834E1995}"/>
    <cellStyle name="Procent 4 2 2 3 3" xfId="8574" xr:uid="{78C81ADA-D95C-4D0C-B3A4-181FF3843210}"/>
    <cellStyle name="Procent 4 2 2 3 3 2" xfId="13932" xr:uid="{E3C5ABF5-8484-44C4-9628-899B256A0160}"/>
    <cellStyle name="Procent 4 2 2 3 4" xfId="11210" xr:uid="{72420C26-85FF-4D1D-9631-6E8C15AA7B9E}"/>
    <cellStyle name="Procent 4 2 2 4" xfId="6622" xr:uid="{A9BEE672-ED03-42F2-8510-E40368E3928A}"/>
    <cellStyle name="Procent 4 2 2 4 2" xfId="9294" xr:uid="{E1316600-6092-4159-8A8B-ECD3A042B62C}"/>
    <cellStyle name="Procent 4 2 2 4 2 2" xfId="14684" xr:uid="{E128C0C8-DC08-41F4-AD5A-3C15E9BDFB6E}"/>
    <cellStyle name="Procent 4 2 2 4 3" xfId="11931" xr:uid="{806B13C2-3AD0-4ED6-9755-8FB3BB042EAC}"/>
    <cellStyle name="Procent 4 2 2 5" xfId="7956" xr:uid="{ED9D9F24-250B-482F-9A0C-E1FA217EEDFC}"/>
    <cellStyle name="Procent 4 2 2 5 2" xfId="13314" xr:uid="{0123A3E3-CABA-402B-BE64-703804377EE8}"/>
    <cellStyle name="Procent 4 2 2 6" xfId="10600" xr:uid="{3231954A-72DE-4DFE-B5D9-466FE92721E7}"/>
    <cellStyle name="Procent 4 2 3" xfId="4076" xr:uid="{68B47D66-DE4C-435F-ACC0-7E9DFC25794B}"/>
    <cellStyle name="Procent 4 2 3 2" xfId="4700" xr:uid="{54042AF8-BE21-410B-A60B-7DC01BDB9C76}"/>
    <cellStyle name="Procent 4 2 3 2 2" xfId="7863" xr:uid="{196B68E9-5D07-4E6B-814E-731046A5E497}"/>
    <cellStyle name="Procent 4 2 3 2 2 2" xfId="10529" xr:uid="{E1866AA3-27F2-47F8-982A-237439CC2245}"/>
    <cellStyle name="Procent 4 2 3 2 2 2 2" xfId="15919" xr:uid="{9D38A1B4-BCC0-4D51-B35A-D15397495658}"/>
    <cellStyle name="Procent 4 2 3 2 2 3" xfId="13166" xr:uid="{27EDF33C-083F-4A42-B405-E46A102120B5}"/>
    <cellStyle name="Procent 4 2 3 2 3" xfId="9199" xr:uid="{8E022B4B-CA67-4530-8664-E90321C066D3}"/>
    <cellStyle name="Procent 4 2 3 2 3 2" xfId="14557" xr:uid="{7035DE5D-BB85-4EE7-85D1-F4707D3C2AED}"/>
    <cellStyle name="Procent 4 2 3 2 4" xfId="11835" xr:uid="{3EFA1518-2461-4E45-88E3-054BE48AB25B}"/>
    <cellStyle name="Procent 4 2 3 3" xfId="7241" xr:uid="{2E0B9B08-BC11-45FA-94DD-2DA4BAE386CE}"/>
    <cellStyle name="Procent 4 2 3 3 2" xfId="9905" xr:uid="{E996DF63-3BC6-4344-A9DD-5545F84237BC}"/>
    <cellStyle name="Procent 4 2 3 3 2 2" xfId="15295" xr:uid="{73E46B3C-B58A-4A4C-B9FA-E8FE72BEAFE1}"/>
    <cellStyle name="Procent 4 2 3 3 3" xfId="12542" xr:uid="{E67B8217-29C6-4DC7-8446-767154865A53}"/>
    <cellStyle name="Procent 4 2 3 4" xfId="8575" xr:uid="{C4A9B594-3D6B-434F-82DB-17B7DB176071}"/>
    <cellStyle name="Procent 4 2 3 4 2" xfId="13933" xr:uid="{FD0C5BDB-9EFF-4579-82E4-085057923FBF}"/>
    <cellStyle name="Procent 4 2 3 5" xfId="11211" xr:uid="{0C2802D9-9E0E-4FDB-A7D1-AE3CAF6879D1}"/>
    <cellStyle name="Procent 4 2 4" xfId="4698" xr:uid="{B67AD833-B583-4504-AD70-C0E3B1FEE3D3}"/>
    <cellStyle name="Procent 4 2 4 2" xfId="7861" xr:uid="{8FB585E3-0475-46E4-BFB4-695DCE00E9C0}"/>
    <cellStyle name="Procent 4 2 4 2 2" xfId="10527" xr:uid="{50FB5B06-EB13-4E25-BD3B-F814913C8B48}"/>
    <cellStyle name="Procent 4 2 4 2 2 2" xfId="15917" xr:uid="{C564C1F9-079B-4F3D-8710-757179952335}"/>
    <cellStyle name="Procent 4 2 4 2 3" xfId="13164" xr:uid="{38199F28-7118-4175-925E-80CF635FB9A8}"/>
    <cellStyle name="Procent 4 2 4 3" xfId="9197" xr:uid="{2BD60E46-A856-486A-AB57-3AB36BCFA21A}"/>
    <cellStyle name="Procent 4 2 4 3 2" xfId="14555" xr:uid="{F278A7E5-D6D9-4676-9E21-6BD8799072A9}"/>
    <cellStyle name="Procent 4 2 4 4" xfId="11833" xr:uid="{63E02DC0-B34B-4F87-B1AF-8DEB7DCE090B}"/>
    <cellStyle name="Procent 4 2 5" xfId="4074" xr:uid="{AA5E01A4-8032-46A9-966A-4A7DF31C89D4}"/>
    <cellStyle name="Procent 4 2 5 2" xfId="7239" xr:uid="{B33DC0F4-3DA0-43AA-8C7F-B270855467E5}"/>
    <cellStyle name="Procent 4 2 5 2 2" xfId="9903" xr:uid="{E298DF6B-A0A8-4890-8A8B-1579EC22412E}"/>
    <cellStyle name="Procent 4 2 5 2 2 2" xfId="15293" xr:uid="{450AADCE-1985-45CE-B473-56C0C1261711}"/>
    <cellStyle name="Procent 4 2 5 2 3" xfId="12540" xr:uid="{E7C8F31B-7871-4C51-A037-654DA08F1E13}"/>
    <cellStyle name="Procent 4 2 5 3" xfId="8573" xr:uid="{C1C9C420-7E9D-4E05-80CF-7C4080130F6F}"/>
    <cellStyle name="Procent 4 2 5 3 2" xfId="13931" xr:uid="{D14EC7D8-106B-42BB-A181-3228F9C7CAF7}"/>
    <cellStyle name="Procent 4 2 5 4" xfId="11209" xr:uid="{8A7417AB-6014-4561-BBBE-C559A0C74442}"/>
    <cellStyle name="Procent 4 2 6" xfId="5681" xr:uid="{5AEDBB99-93AF-4645-9440-5CEFF92C6DCD}"/>
    <cellStyle name="Procent 4 2 6 2" xfId="9255" xr:uid="{2259CEC3-3307-47FA-B4FA-F85E50937A91}"/>
    <cellStyle name="Procent 4 2 6 2 2" xfId="14627" xr:uid="{41080002-6F90-4577-84AC-70AD937895DB}"/>
    <cellStyle name="Procent 4 2 6 3" xfId="11891" xr:uid="{EB2C5507-57EA-488B-B14E-5496D5427AD2}"/>
    <cellStyle name="Procent 4 2 7" xfId="6602" xr:uid="{50A5853C-A40D-4AA9-B0AA-97DD85DF85FA}"/>
    <cellStyle name="Procent 4 2 7 2" xfId="9274" xr:uid="{35ACD786-FB34-4935-A018-1D7845D7E95D}"/>
    <cellStyle name="Procent 4 2 7 2 2" xfId="14663" xr:uid="{6448A4A6-E468-4D89-BACF-920CAA8EF04A}"/>
    <cellStyle name="Procent 4 2 7 3" xfId="11911" xr:uid="{227020BF-936D-4508-938F-22A435953A1B}"/>
    <cellStyle name="Procent 4 2 8" xfId="7936" xr:uid="{79459FF8-B03E-4B34-8DE9-5BEE2044F191}"/>
    <cellStyle name="Procent 4 2 8 2" xfId="13294" xr:uid="{3C3E6E83-662B-441B-A2D5-31861BECE1A1}"/>
    <cellStyle name="Procent 4 2 9" xfId="10580" xr:uid="{6B3C02C3-B42D-4D7A-B0CF-8D2C980A8F1E}"/>
    <cellStyle name="Procent 4 3" xfId="3322" xr:uid="{4B3A1301-C9A6-4E96-9732-B468F45D5B10}"/>
    <cellStyle name="Procent 4 3 2" xfId="4701" xr:uid="{FA950855-C8BC-4D79-B966-DF5F8EF731F2}"/>
    <cellStyle name="Procent 4 3 2 2" xfId="7864" xr:uid="{980D5A55-036D-4BFD-A808-CE95B11BFED0}"/>
    <cellStyle name="Procent 4 3 2 2 2" xfId="10530" xr:uid="{9385ABDF-223C-4215-A80F-80DE02F014D0}"/>
    <cellStyle name="Procent 4 3 2 2 2 2" xfId="15920" xr:uid="{710922F4-1700-4B53-ACA4-6724F38D39C3}"/>
    <cellStyle name="Procent 4 3 2 2 3" xfId="13167" xr:uid="{19171DC7-199E-4695-BF63-E99267F8F304}"/>
    <cellStyle name="Procent 4 3 2 3" xfId="9200" xr:uid="{50E4B0B2-0507-413A-ADA7-27337782A546}"/>
    <cellStyle name="Procent 4 3 2 3 2" xfId="14558" xr:uid="{869FC522-F19E-4C23-A5BE-231FD84A3EAE}"/>
    <cellStyle name="Procent 4 3 2 4" xfId="11836" xr:uid="{1C993333-BD7C-45B1-B025-0839B3ECF879}"/>
    <cellStyle name="Procent 4 3 3" xfId="4077" xr:uid="{5A66EB3D-1E6E-457C-AA9D-06C0C05389B0}"/>
    <cellStyle name="Procent 4 3 3 2" xfId="7242" xr:uid="{79F157B5-356E-4F16-8230-52BF6CB6ECFE}"/>
    <cellStyle name="Procent 4 3 3 2 2" xfId="9906" xr:uid="{DCD7DF72-DC28-4F35-A422-662C1D356DF2}"/>
    <cellStyle name="Procent 4 3 3 2 2 2" xfId="15296" xr:uid="{EE8D99C5-8C18-460A-9AA3-D8A6EAA47EE1}"/>
    <cellStyle name="Procent 4 3 3 2 3" xfId="12543" xr:uid="{7FB63392-DA60-4CE9-8029-2AB9E276BFA0}"/>
    <cellStyle name="Procent 4 3 3 3" xfId="8576" xr:uid="{C2F04041-88B0-47C2-AC1D-4A9FEE0E4652}"/>
    <cellStyle name="Procent 4 3 3 3 2" xfId="13934" xr:uid="{3922E2FF-657A-47E5-BBAC-6C46D7B09C24}"/>
    <cellStyle name="Procent 4 3 3 4" xfId="11212" xr:uid="{81C7C459-8B74-4136-AA56-5F0DC9BEA79A}"/>
    <cellStyle name="Procent 4 3 4" xfId="6613" xr:uid="{8B0F0300-0B2D-457F-85F5-7ACA56C9A796}"/>
    <cellStyle name="Procent 4 3 4 2" xfId="9284" xr:uid="{6E4DE29E-91DE-4227-BF7E-919635D5C648}"/>
    <cellStyle name="Procent 4 3 4 2 2" xfId="14674" xr:uid="{351DB1FD-9FE7-4035-8652-9A95D1C713CA}"/>
    <cellStyle name="Procent 4 3 4 3" xfId="11921" xr:uid="{9490BC79-38AE-4C29-8035-3DF5D1B5472D}"/>
    <cellStyle name="Procent 4 3 5" xfId="7946" xr:uid="{E155720D-5E76-4638-BFCE-6659D16D7C0B}"/>
    <cellStyle name="Procent 4 3 5 2" xfId="13304" xr:uid="{4FC267D5-3E79-46DF-98F6-D7E657360D4E}"/>
    <cellStyle name="Procent 4 3 6" xfId="10590" xr:uid="{E38E87B2-F36B-46E7-AC7E-0C233E7633AA}"/>
    <cellStyle name="Procent 4 4" xfId="4078" xr:uid="{3E46EED9-4C3A-453C-87F4-434E4F33B680}"/>
    <cellStyle name="Procent 4 4 2" xfId="4702" xr:uid="{E52D05AD-8E62-44CA-824C-C40F35A57ED6}"/>
    <cellStyle name="Procent 4 4 2 2" xfId="7865" xr:uid="{01A1DED0-913F-478B-9F3E-0783EBECA719}"/>
    <cellStyle name="Procent 4 4 2 2 2" xfId="10531" xr:uid="{286A4D59-2758-452F-A8E6-F835AD705B46}"/>
    <cellStyle name="Procent 4 4 2 2 2 2" xfId="15921" xr:uid="{EC4A263C-19F5-4D71-977B-484CED8A4CAA}"/>
    <cellStyle name="Procent 4 4 2 2 3" xfId="13168" xr:uid="{3FB27ED2-D003-4484-A764-B76CC446405C}"/>
    <cellStyle name="Procent 4 4 2 3" xfId="9201" xr:uid="{B22DF7F5-16DA-4F1C-95A8-C5427DD59213}"/>
    <cellStyle name="Procent 4 4 2 3 2" xfId="14559" xr:uid="{406E2BBA-0712-4675-83ED-782EE1477309}"/>
    <cellStyle name="Procent 4 4 2 4" xfId="11837" xr:uid="{B6CE839F-9173-423E-9266-7D6BE9F50A66}"/>
    <cellStyle name="Procent 4 4 3" xfId="7243" xr:uid="{46449D34-7F13-4B6A-A5D1-042E22225926}"/>
    <cellStyle name="Procent 4 4 3 2" xfId="9907" xr:uid="{6B3C0EDF-AB24-467C-B8BB-CAEE28C48595}"/>
    <cellStyle name="Procent 4 4 3 2 2" xfId="15297" xr:uid="{393FA1A2-B507-4C3B-94B5-81AAA288FDB0}"/>
    <cellStyle name="Procent 4 4 3 3" xfId="12544" xr:uid="{8BE3BB65-4DE0-4BAF-BD7B-8E6318A3D656}"/>
    <cellStyle name="Procent 4 4 4" xfId="8577" xr:uid="{F1473B4D-9275-4CF1-8FB2-DE48305332ED}"/>
    <cellStyle name="Procent 4 4 4 2" xfId="13935" xr:uid="{0B3FE69B-04D7-4A3A-8443-E1A478293AF2}"/>
    <cellStyle name="Procent 4 4 5" xfId="11213" xr:uid="{F37FB209-9401-4CDC-BEDA-10131BACFDAB}"/>
    <cellStyle name="Procent 4 5" xfId="4079" xr:uid="{F23377ED-F942-42AF-8E89-FDBD5B030268}"/>
    <cellStyle name="Procent 4 5 2" xfId="4703" xr:uid="{C4B43D86-54E5-46D4-9BAA-84816D909A43}"/>
    <cellStyle name="Procent 4 5 2 2" xfId="7866" xr:uid="{9FB8C282-910F-4B6B-A034-56CAD07973E2}"/>
    <cellStyle name="Procent 4 5 2 2 2" xfId="10532" xr:uid="{90CF2E88-CB7E-4009-AEEC-22923F341116}"/>
    <cellStyle name="Procent 4 5 2 2 2 2" xfId="15922" xr:uid="{F96039BC-EB33-4F42-8C92-09D48A91C24C}"/>
    <cellStyle name="Procent 4 5 2 2 3" xfId="13169" xr:uid="{1AE4592B-D15D-4F20-B4C5-DA01CDB73C50}"/>
    <cellStyle name="Procent 4 5 2 3" xfId="9202" xr:uid="{5AB66F86-E22A-49F3-9184-C653ADC49651}"/>
    <cellStyle name="Procent 4 5 2 3 2" xfId="14560" xr:uid="{48AF2337-7C18-41E3-B257-7C41DFF530F4}"/>
    <cellStyle name="Procent 4 5 2 4" xfId="11838" xr:uid="{6788B444-CBF1-4DD1-822E-436A836C4489}"/>
    <cellStyle name="Procent 4 5 3" xfId="7244" xr:uid="{D7942B5E-8D82-4974-A035-C729DF09E9F0}"/>
    <cellStyle name="Procent 4 5 3 2" xfId="9908" xr:uid="{FDDE8A8E-B746-48F1-825B-F1FF2512BC8B}"/>
    <cellStyle name="Procent 4 5 3 2 2" xfId="15298" xr:uid="{C92F20C9-3851-4F47-A624-D40550331D46}"/>
    <cellStyle name="Procent 4 5 3 3" xfId="12545" xr:uid="{97EE7377-2CDE-4AFC-8149-0B4321A8CB18}"/>
    <cellStyle name="Procent 4 5 4" xfId="8578" xr:uid="{D6A6FA13-4693-4DC8-9F02-06C67C898F97}"/>
    <cellStyle name="Procent 4 5 4 2" xfId="13936" xr:uid="{45329585-F9C4-480F-8F72-2D443E63DEBA}"/>
    <cellStyle name="Procent 4 5 5" xfId="11214" xr:uid="{1F1AD035-238D-46BB-ADE8-0011FE7D06D4}"/>
    <cellStyle name="Procent 4 6" xfId="4697" xr:uid="{8558EA03-D775-4308-9EDB-4CE14CDA8107}"/>
    <cellStyle name="Procent 4 6 2" xfId="7860" xr:uid="{8B7CDC21-82A2-4602-9280-F5BF3AF1D5F4}"/>
    <cellStyle name="Procent 4 6 2 2" xfId="10526" xr:uid="{1F279D7E-28BF-49D6-9713-D66CC516B5ED}"/>
    <cellStyle name="Procent 4 6 2 2 2" xfId="15916" xr:uid="{F6D4A967-7E7F-4651-8F65-C4F061F1F475}"/>
    <cellStyle name="Procent 4 6 2 3" xfId="13163" xr:uid="{8C9BC9B7-01E2-4421-BFA2-E6EB40B6FEFF}"/>
    <cellStyle name="Procent 4 6 3" xfId="9196" xr:uid="{B34BF159-1970-4770-B637-E2680473249A}"/>
    <cellStyle name="Procent 4 6 3 2" xfId="14554" xr:uid="{1031F765-9FF1-42D5-8C91-BB1DC4C84C91}"/>
    <cellStyle name="Procent 4 6 4" xfId="11832" xr:uid="{D629E2A3-1451-459E-8FF2-4D71379B0555}"/>
    <cellStyle name="Procent 4 7" xfId="4073" xr:uid="{AF3D100A-8B07-414C-A186-9C83ACA0BEA9}"/>
    <cellStyle name="Procent 4 7 2" xfId="7238" xr:uid="{067D4B9A-75AA-41F0-B3FB-ED653CA3DC2F}"/>
    <cellStyle name="Procent 4 7 2 2" xfId="9902" xr:uid="{028CA3B6-C202-43ED-A82D-23F6F19F07E4}"/>
    <cellStyle name="Procent 4 7 2 2 2" xfId="15292" xr:uid="{49C8D739-57DF-4204-A4DE-493C5FC6B265}"/>
    <cellStyle name="Procent 4 7 2 3" xfId="12539" xr:uid="{0C1C3AA9-26A8-483F-AABF-08962A93FFB5}"/>
    <cellStyle name="Procent 4 7 3" xfId="8572" xr:uid="{0C71B019-16E2-4ED9-AB9F-C8F9610168FC}"/>
    <cellStyle name="Procent 4 7 3 2" xfId="13930" xr:uid="{C0D04865-7089-4196-8A0F-B51CD0C76783}"/>
    <cellStyle name="Procent 4 7 4" xfId="11208" xr:uid="{44E3749C-1418-4964-B5C5-3941B13F23A2}"/>
    <cellStyle name="Procent 4 8" xfId="5312" xr:uid="{04000766-E9C4-4421-A095-5721F44807E9}"/>
    <cellStyle name="Procent 4 8 2" xfId="9245" xr:uid="{EC77AA6A-45BC-400C-A440-FBDBAECA5D9E}"/>
    <cellStyle name="Procent 4 8 2 2" xfId="14613" xr:uid="{1EFCD617-A662-4D75-B396-25168335B50C}"/>
    <cellStyle name="Procent 4 8 3" xfId="11881" xr:uid="{B8252D48-E98F-471C-841B-742803EEDA0F}"/>
    <cellStyle name="Procent 4 9" xfId="6234" xr:uid="{F6D5D4BD-B3F0-4A33-8870-D02CB1B1A184}"/>
    <cellStyle name="Procent 4 9 2" xfId="9264" xr:uid="{B4962418-976D-4C7F-9B84-BF0BF03AAE3E}"/>
    <cellStyle name="Procent 4 9 2 2" xfId="14646" xr:uid="{848DB984-783D-4B4F-8EC8-A874B2328A24}"/>
    <cellStyle name="Procent 4 9 3" xfId="11901" xr:uid="{41D74E5E-5150-47E8-A41D-8726F10934B7}"/>
    <cellStyle name="Procent 5" xfId="3343" xr:uid="{6FD95E6C-66A2-4C89-9668-A0BC404F8D5C}"/>
    <cellStyle name="Procent 5 10" xfId="10604" xr:uid="{68721589-1D87-4F74-99D2-9A366944A381}"/>
    <cellStyle name="Procent 5 2" xfId="4081" xr:uid="{12206F42-2D49-4177-88A2-EF51D29DA410}"/>
    <cellStyle name="Procent 5 2 2" xfId="4082" xr:uid="{932B5288-1266-46B6-9629-8E45210D8C0E}"/>
    <cellStyle name="Procent 5 2 2 2" xfId="4706" xr:uid="{269F4792-926C-4235-9FC0-BB67EB5D1B6D}"/>
    <cellStyle name="Procent 5 2 2 2 2" xfId="7869" xr:uid="{D87D0F58-C21D-4AA2-B40D-BEDAA69A03EA}"/>
    <cellStyle name="Procent 5 2 2 2 2 2" xfId="10535" xr:uid="{5E717624-BC17-427B-B6D1-261F8E78CFE7}"/>
    <cellStyle name="Procent 5 2 2 2 2 2 2" xfId="15925" xr:uid="{36E9CBE4-F4A6-48F6-AC01-2C4F3274FC85}"/>
    <cellStyle name="Procent 5 2 2 2 2 3" xfId="13172" xr:uid="{862658B3-2FA3-4DFF-A337-59BAA0769410}"/>
    <cellStyle name="Procent 5 2 2 2 3" xfId="9205" xr:uid="{7CB7B89F-FBA1-40DD-B957-C0FAF84EF334}"/>
    <cellStyle name="Procent 5 2 2 2 3 2" xfId="14563" xr:uid="{C112A0DB-0199-475C-960F-5CBEF798504A}"/>
    <cellStyle name="Procent 5 2 2 2 4" xfId="11841" xr:uid="{E3867931-0A84-4E15-A6D8-F139B4DE5BB4}"/>
    <cellStyle name="Procent 5 2 2 3" xfId="7247" xr:uid="{D49F62DE-657A-42D3-B41D-F937499D4B28}"/>
    <cellStyle name="Procent 5 2 2 3 2" xfId="9911" xr:uid="{67DE33FE-912F-49AC-9DC3-2543B6E1CC4B}"/>
    <cellStyle name="Procent 5 2 2 3 2 2" xfId="15301" xr:uid="{F8ECB637-BA13-4D25-A331-3AE72360B16E}"/>
    <cellStyle name="Procent 5 2 2 3 3" xfId="12548" xr:uid="{2C9DBD31-F4C7-44AB-9859-A64176534EE1}"/>
    <cellStyle name="Procent 5 2 2 4" xfId="8581" xr:uid="{B5908963-2B01-49CC-A647-9DE8A307EBDC}"/>
    <cellStyle name="Procent 5 2 2 4 2" xfId="13939" xr:uid="{2218BE62-7F9E-44A7-8BCA-E436F382D255}"/>
    <cellStyle name="Procent 5 2 2 5" xfId="11217" xr:uid="{8EAEC9E3-8D28-4AB6-8C9A-DEBE893C75C9}"/>
    <cellStyle name="Procent 5 2 3" xfId="4083" xr:uid="{EC5882DC-3AC7-4707-8DCE-6D46183EBE68}"/>
    <cellStyle name="Procent 5 2 3 2" xfId="4707" xr:uid="{8FF4BF87-D252-48A2-AFB3-58961EF18ADC}"/>
    <cellStyle name="Procent 5 2 3 2 2" xfId="7870" xr:uid="{A7015C23-DB5F-42FB-92E3-3C312F7F313F}"/>
    <cellStyle name="Procent 5 2 3 2 2 2" xfId="10536" xr:uid="{942CBFC5-BC3B-4FDF-96F6-4FAD37F810C2}"/>
    <cellStyle name="Procent 5 2 3 2 2 2 2" xfId="15926" xr:uid="{650C7A32-3CA8-4C9D-9511-06138DFA581C}"/>
    <cellStyle name="Procent 5 2 3 2 2 3" xfId="13173" xr:uid="{65E0340D-E9B5-4446-96D3-57CDA5FD47BF}"/>
    <cellStyle name="Procent 5 2 3 2 3" xfId="9206" xr:uid="{53414B6D-10A1-4B26-BE51-827D000476B1}"/>
    <cellStyle name="Procent 5 2 3 2 3 2" xfId="14564" xr:uid="{76C17637-9E69-4E38-9E5F-F6CE3AAE2076}"/>
    <cellStyle name="Procent 5 2 3 2 4" xfId="11842" xr:uid="{92E42995-787C-4595-9A19-229E46F80612}"/>
    <cellStyle name="Procent 5 2 3 3" xfId="7248" xr:uid="{87E5D978-4019-45CD-98A8-ED33B531C282}"/>
    <cellStyle name="Procent 5 2 3 3 2" xfId="9912" xr:uid="{06C344DA-66CA-4C84-9C31-4ED6DE9192EB}"/>
    <cellStyle name="Procent 5 2 3 3 2 2" xfId="15302" xr:uid="{D7FD139B-853E-48E8-8C87-D74A471B5431}"/>
    <cellStyle name="Procent 5 2 3 3 3" xfId="12549" xr:uid="{60B3A8A2-C0FF-4404-9B57-762CD06334BD}"/>
    <cellStyle name="Procent 5 2 3 4" xfId="8582" xr:uid="{E6F1957B-57B2-405A-991F-B04B71E8845B}"/>
    <cellStyle name="Procent 5 2 3 4 2" xfId="13940" xr:uid="{80C6D50A-88C7-4C22-8B94-F2AB70ECE430}"/>
    <cellStyle name="Procent 5 2 3 5" xfId="11218" xr:uid="{7B3DCC50-4BF1-4589-A959-D632A33A135B}"/>
    <cellStyle name="Procent 5 2 4" xfId="4705" xr:uid="{6D06530F-0805-4B25-B17B-D230AFDCF0CD}"/>
    <cellStyle name="Procent 5 2 4 2" xfId="7868" xr:uid="{994AFE27-E7EE-4784-89E6-EE1E7FD9C746}"/>
    <cellStyle name="Procent 5 2 4 2 2" xfId="10534" xr:uid="{155AD97A-7267-4821-B3FD-089149A26916}"/>
    <cellStyle name="Procent 5 2 4 2 2 2" xfId="15924" xr:uid="{0AFC27D0-7B4E-4090-86B0-7FD9D8D4FF5B}"/>
    <cellStyle name="Procent 5 2 4 2 3" xfId="13171" xr:uid="{1C56FC48-FB3A-4CCB-A5EA-DBEF5B6CA038}"/>
    <cellStyle name="Procent 5 2 4 3" xfId="9204" xr:uid="{D3C26BF0-8416-4B0C-AAA7-EE620AB5ED04}"/>
    <cellStyle name="Procent 5 2 4 3 2" xfId="14562" xr:uid="{61856905-E124-4475-9365-ACB272BDD4E1}"/>
    <cellStyle name="Procent 5 2 4 4" xfId="11840" xr:uid="{1EDE54FC-12A4-4B44-B72C-313777E94668}"/>
    <cellStyle name="Procent 5 2 5" xfId="7246" xr:uid="{8161AF0D-331B-4BC7-A2E6-1EC8B5D85F43}"/>
    <cellStyle name="Procent 5 2 5 2" xfId="9910" xr:uid="{631BF26E-A3CE-4CB9-92E4-50F05E991583}"/>
    <cellStyle name="Procent 5 2 5 2 2" xfId="15300" xr:uid="{87A5EB20-E8FD-46B0-934F-565211D46A51}"/>
    <cellStyle name="Procent 5 2 5 3" xfId="12547" xr:uid="{C0CD9072-CFFE-4B9C-A776-F11F46FD5057}"/>
    <cellStyle name="Procent 5 2 6" xfId="8580" xr:uid="{9E5EE8CA-481B-4268-B6A7-D177829C23DD}"/>
    <cellStyle name="Procent 5 2 6 2" xfId="13938" xr:uid="{C9002951-80A9-4BFF-98CC-7DEF762F2E71}"/>
    <cellStyle name="Procent 5 2 7" xfId="11216" xr:uid="{D19013B7-4CFC-4223-BC43-4A3E97DCE324}"/>
    <cellStyle name="Procent 5 3" xfId="4084" xr:uid="{440AD677-0648-462D-8761-71EBC5FDF3E2}"/>
    <cellStyle name="Procent 5 3 2" xfId="4708" xr:uid="{8576F1FB-2E79-4DA3-B076-F564FD7BC40A}"/>
    <cellStyle name="Procent 5 3 2 2" xfId="7871" xr:uid="{0F2EA205-5361-4D80-9AA6-7281D1B6CF62}"/>
    <cellStyle name="Procent 5 3 2 2 2" xfId="10537" xr:uid="{A714099F-79F0-4549-9374-B49AB240EEFE}"/>
    <cellStyle name="Procent 5 3 2 2 2 2" xfId="15927" xr:uid="{ECE17F9E-5928-47E2-833E-DEC5B202E2D1}"/>
    <cellStyle name="Procent 5 3 2 2 3" xfId="13174" xr:uid="{A59EAC8A-773F-40D5-B431-471381671988}"/>
    <cellStyle name="Procent 5 3 2 3" xfId="9207" xr:uid="{00B6FC41-78DA-4A9B-85B4-5D8416844BC6}"/>
    <cellStyle name="Procent 5 3 2 3 2" xfId="14565" xr:uid="{B50E7496-3937-42C8-81D5-DC0618DCDA67}"/>
    <cellStyle name="Procent 5 3 2 4" xfId="11843" xr:uid="{CA753F18-C20D-4CC7-92D3-45F54C4589EC}"/>
    <cellStyle name="Procent 5 3 3" xfId="7249" xr:uid="{DC5C19F2-6D89-4864-8FE0-29EC2F77EB10}"/>
    <cellStyle name="Procent 5 3 3 2" xfId="9913" xr:uid="{359FC8B0-EDC2-4DEF-85D1-C39555CFF3F4}"/>
    <cellStyle name="Procent 5 3 3 2 2" xfId="15303" xr:uid="{B63F3614-3765-40A4-BCBD-7B09C1CC51CB}"/>
    <cellStyle name="Procent 5 3 3 3" xfId="12550" xr:uid="{C0D9CC30-C3AB-46C5-B78A-A94766BD394F}"/>
    <cellStyle name="Procent 5 3 4" xfId="8583" xr:uid="{95587381-C476-42F5-A1EB-A2904A9F0EB1}"/>
    <cellStyle name="Procent 5 3 4 2" xfId="13941" xr:uid="{F2029562-62DA-4B88-BA4C-D5FBAD3332D2}"/>
    <cellStyle name="Procent 5 3 5" xfId="11219" xr:uid="{35359260-0378-49DD-992E-660AB1958A02}"/>
    <cellStyle name="Procent 5 4" xfId="4085" xr:uid="{4D97A97C-06D2-45AD-A8B5-13341D7636B2}"/>
    <cellStyle name="Procent 5 4 2" xfId="4709" xr:uid="{7BF87642-CA5F-40AB-AD95-4D1C21E7208A}"/>
    <cellStyle name="Procent 5 4 2 2" xfId="7872" xr:uid="{822E346B-0E1E-47D2-8D9B-DEB40711DC4B}"/>
    <cellStyle name="Procent 5 4 2 2 2" xfId="10538" xr:uid="{6A8DC86C-F23E-449F-8BF7-67BF0606257D}"/>
    <cellStyle name="Procent 5 4 2 2 2 2" xfId="15928" xr:uid="{F66AB0CA-C05F-4EDC-A119-22761A700D59}"/>
    <cellStyle name="Procent 5 4 2 2 3" xfId="13175" xr:uid="{67FB3C31-7CC9-48CA-ADE0-C0F624BB4891}"/>
    <cellStyle name="Procent 5 4 2 3" xfId="9208" xr:uid="{664DEE8D-A668-4417-9108-2606D45B1D7F}"/>
    <cellStyle name="Procent 5 4 2 3 2" xfId="14566" xr:uid="{AAA69011-C028-43CA-838F-43ACBC7D9388}"/>
    <cellStyle name="Procent 5 4 2 4" xfId="11844" xr:uid="{066A8A6F-7C81-40CF-B094-98F5B4D398F5}"/>
    <cellStyle name="Procent 5 4 3" xfId="7250" xr:uid="{98AB1731-D283-4626-A734-AF0745F71ADF}"/>
    <cellStyle name="Procent 5 4 3 2" xfId="9914" xr:uid="{A9E84739-7AC4-44B9-8BC8-917C7DC7876B}"/>
    <cellStyle name="Procent 5 4 3 2 2" xfId="15304" xr:uid="{31884F6E-485D-4692-9DEA-91CDF3A31212}"/>
    <cellStyle name="Procent 5 4 3 3" xfId="12551" xr:uid="{08C8AE9A-1638-4288-BE44-1E6CAA300AD7}"/>
    <cellStyle name="Procent 5 4 4" xfId="8584" xr:uid="{7A2129E3-F355-4BB9-9E6B-2782C1D53D57}"/>
    <cellStyle name="Procent 5 4 4 2" xfId="13942" xr:uid="{6B15BE7E-96BD-42DA-AC04-44DF432418A5}"/>
    <cellStyle name="Procent 5 4 5" xfId="11220" xr:uid="{314C38CE-64F6-40EA-A6D5-B46C875DD87F}"/>
    <cellStyle name="Procent 5 5" xfId="4086" xr:uid="{D009A6D3-BAD3-4969-92F0-24D754BCF3D8}"/>
    <cellStyle name="Procent 5 5 2" xfId="4710" xr:uid="{9FB747C6-2C6D-4D21-9464-8A9D08618783}"/>
    <cellStyle name="Procent 5 5 2 2" xfId="7873" xr:uid="{6231371A-CD14-4291-A11C-DE5436925689}"/>
    <cellStyle name="Procent 5 5 2 2 2" xfId="10539" xr:uid="{C515A363-2A21-4471-8230-3C4FA3344615}"/>
    <cellStyle name="Procent 5 5 2 2 2 2" xfId="15929" xr:uid="{34309440-06F9-4D2C-AD26-5F1D14AD4D72}"/>
    <cellStyle name="Procent 5 5 2 2 3" xfId="13176" xr:uid="{D395A4C1-9D3E-4C9A-BB6E-89050A05A3D2}"/>
    <cellStyle name="Procent 5 5 2 3" xfId="9209" xr:uid="{E198EB70-88D4-4ABF-BF00-8E43C13BAFFF}"/>
    <cellStyle name="Procent 5 5 2 3 2" xfId="14567" xr:uid="{A3FE902B-46D4-4BF8-B6EC-AD1AC5DE627A}"/>
    <cellStyle name="Procent 5 5 2 4" xfId="11845" xr:uid="{1FF243FF-505B-4FE4-BEB9-FFAD7C0D85F0}"/>
    <cellStyle name="Procent 5 5 3" xfId="7251" xr:uid="{D93A11C4-431F-4D39-A738-3EC219944480}"/>
    <cellStyle name="Procent 5 5 3 2" xfId="9915" xr:uid="{644BEC00-D36B-47B1-9914-F3F729E7DB62}"/>
    <cellStyle name="Procent 5 5 3 2 2" xfId="15305" xr:uid="{AD9D521C-FCA8-4523-9C65-D27C9ADB7202}"/>
    <cellStyle name="Procent 5 5 3 3" xfId="12552" xr:uid="{C452A1BB-ED31-4144-96D0-53D2A87270CF}"/>
    <cellStyle name="Procent 5 5 4" xfId="8585" xr:uid="{1A4CBFEB-101F-4EEE-8C49-C46ACC5390AA}"/>
    <cellStyle name="Procent 5 5 4 2" xfId="13943" xr:uid="{DACBF879-DBFA-438F-9274-B7401FE5DC34}"/>
    <cellStyle name="Procent 5 5 5" xfId="11221" xr:uid="{B4CDC377-8075-4A75-93BB-5E6B3E12EBA1}"/>
    <cellStyle name="Procent 5 6" xfId="4704" xr:uid="{3B84514C-F917-4DA3-A845-1D300DF1E9D7}"/>
    <cellStyle name="Procent 5 6 2" xfId="7867" xr:uid="{432D04A3-AA02-40CB-B5C6-370CC8FCF922}"/>
    <cellStyle name="Procent 5 6 2 2" xfId="10533" xr:uid="{84A2EAFF-9562-423D-AF76-105F255F8F24}"/>
    <cellStyle name="Procent 5 6 2 2 2" xfId="15923" xr:uid="{7F4BF341-1EDB-4F3C-B3A6-03FD0BD93882}"/>
    <cellStyle name="Procent 5 6 2 3" xfId="13170" xr:uid="{30661B43-DDF8-4C2D-8411-21CBCE01AF52}"/>
    <cellStyle name="Procent 5 6 3" xfId="9203" xr:uid="{0DA1B6D3-C996-4FA9-B20A-5A86D2E61C5F}"/>
    <cellStyle name="Procent 5 6 3 2" xfId="14561" xr:uid="{E937236D-3623-4CA5-B069-35DBC427B8E1}"/>
    <cellStyle name="Procent 5 6 4" xfId="11839" xr:uid="{E9C15260-7CAF-4F6B-8257-8492A23F1339}"/>
    <cellStyle name="Procent 5 7" xfId="4080" xr:uid="{AAC12939-8001-4FD4-B756-D92D33499BFD}"/>
    <cellStyle name="Procent 5 7 2" xfId="7245" xr:uid="{FFAD4D2B-9E78-40B5-BD7B-5C2658CAC9E4}"/>
    <cellStyle name="Procent 5 7 2 2" xfId="9909" xr:uid="{C6B886A4-E1F6-486A-9A2D-33B0A6597AD8}"/>
    <cellStyle name="Procent 5 7 2 2 2" xfId="15299" xr:uid="{8618E79A-7A05-475B-A8C7-79E1665B7D48}"/>
    <cellStyle name="Procent 5 7 2 3" xfId="12546" xr:uid="{280C606D-5A9B-4243-AC85-E3C9B2D740A4}"/>
    <cellStyle name="Procent 5 7 3" xfId="8579" xr:uid="{BD30846D-E808-4D77-968D-D27FAE7B4B3D}"/>
    <cellStyle name="Procent 5 7 3 2" xfId="13937" xr:uid="{BB10D43D-3DC4-42B3-9EB1-D0F9F1D2F89A}"/>
    <cellStyle name="Procent 5 7 4" xfId="11215" xr:uid="{141BE748-C267-4B84-8917-BC209E5C09FA}"/>
    <cellStyle name="Procent 5 8" xfId="6626" xr:uid="{FD4E629A-1DEC-425F-98BF-60E0F836B6E1}"/>
    <cellStyle name="Procent 5 8 2" xfId="9298" xr:uid="{13F6582A-622C-467A-814D-55A5F2105F19}"/>
    <cellStyle name="Procent 5 8 2 2" xfId="14688" xr:uid="{1AE83ADD-56DE-410E-8698-3F9CA08C6BA2}"/>
    <cellStyle name="Procent 5 8 3" xfId="11935" xr:uid="{3F9ACD28-A1E6-4A3D-9DDC-460C6D8BD7DD}"/>
    <cellStyle name="Procent 5 9" xfId="7960" xr:uid="{0841B8CB-F609-47FC-996E-AF32CB2D6A6B}"/>
    <cellStyle name="Procent 5 9 2" xfId="13318" xr:uid="{13B6CD30-28FC-429E-BE33-BEFE3E5E850B}"/>
    <cellStyle name="Procent 6" xfId="3370" xr:uid="{58A950C3-9214-4117-8E4E-9C65C2582A3F}"/>
    <cellStyle name="Procent 6 2" xfId="4087" xr:uid="{70A4E5D1-02D0-4245-8B14-55701CE8202F}"/>
    <cellStyle name="Procent 6 2 2" xfId="4088" xr:uid="{0BE2F0BD-E8AE-40FD-BF22-1A1CDE0D8801}"/>
    <cellStyle name="Procent 6 2 2 2" xfId="4713" xr:uid="{9296163E-AF1C-4CCA-BAAF-A26B7B7972B1}"/>
    <cellStyle name="Procent 6 2 2 2 2" xfId="7876" xr:uid="{D7D1D75D-8658-4B91-8AC8-74EB085FC017}"/>
    <cellStyle name="Procent 6 2 2 2 2 2" xfId="10542" xr:uid="{2C0FF6CF-8324-43EF-B6FE-1886A1E20240}"/>
    <cellStyle name="Procent 6 2 2 2 2 2 2" xfId="15932" xr:uid="{1350D9AB-6322-4046-AA18-6B4E53B1D8FF}"/>
    <cellStyle name="Procent 6 2 2 2 2 3" xfId="13179" xr:uid="{3A0F766A-8360-4D96-B70E-5C6BA1EEC495}"/>
    <cellStyle name="Procent 6 2 2 2 3" xfId="9212" xr:uid="{2F2C56C6-8E88-4700-813C-DC0EE58D771C}"/>
    <cellStyle name="Procent 6 2 2 2 3 2" xfId="14570" xr:uid="{8D23F6F9-7622-4FEB-96B0-8BD457C7A48E}"/>
    <cellStyle name="Procent 6 2 2 2 4" xfId="11848" xr:uid="{E5D53160-090E-4C22-8344-7581D744929E}"/>
    <cellStyle name="Procent 6 2 2 3" xfId="7253" xr:uid="{50C7B666-D192-4B38-8F38-ECD33A1283B6}"/>
    <cellStyle name="Procent 6 2 2 3 2" xfId="9917" xr:uid="{A1E952C3-9672-4A9E-BE78-533338971033}"/>
    <cellStyle name="Procent 6 2 2 3 2 2" xfId="15307" xr:uid="{9B5748FC-1BF7-4FFF-B4DA-A850DEB6C2D8}"/>
    <cellStyle name="Procent 6 2 2 3 3" xfId="12554" xr:uid="{3A2DD5B9-34E2-4D6C-B707-B266A06D148A}"/>
    <cellStyle name="Procent 6 2 2 4" xfId="8587" xr:uid="{4172AA1B-4E68-48F7-9BF8-323E17C2B58F}"/>
    <cellStyle name="Procent 6 2 2 4 2" xfId="13945" xr:uid="{406F6FF6-C968-4736-8E64-421EF7411DF1}"/>
    <cellStyle name="Procent 6 2 2 5" xfId="11223" xr:uid="{9EB52358-D980-46AE-AEC6-5BDFC4DEFC46}"/>
    <cellStyle name="Procent 6 2 3" xfId="4089" xr:uid="{627AF244-9933-4505-99D3-34515D788329}"/>
    <cellStyle name="Procent 6 2 3 2" xfId="4714" xr:uid="{2C31A900-528D-4940-8F1D-07D489342FF5}"/>
    <cellStyle name="Procent 6 2 3 2 2" xfId="7877" xr:uid="{A8FC71C7-2C8E-4F05-BB52-77BE01594216}"/>
    <cellStyle name="Procent 6 2 3 2 2 2" xfId="10543" xr:uid="{456F25B0-E2BB-4107-BAD3-70C2AAD37A1A}"/>
    <cellStyle name="Procent 6 2 3 2 2 2 2" xfId="15933" xr:uid="{7E30CD64-C141-423E-998C-C8516A8D497B}"/>
    <cellStyle name="Procent 6 2 3 2 2 3" xfId="13180" xr:uid="{DADBD1DF-5015-4E15-81AA-D0D60E75787A}"/>
    <cellStyle name="Procent 6 2 3 2 3" xfId="9213" xr:uid="{23213CAE-0F85-4FC9-903F-46BF6A5ED8AB}"/>
    <cellStyle name="Procent 6 2 3 2 3 2" xfId="14571" xr:uid="{AB97013E-0A5C-404A-BE6E-8E7D1C44A2FD}"/>
    <cellStyle name="Procent 6 2 3 2 4" xfId="11849" xr:uid="{AFB6E2DC-376D-4C36-B2BA-30E53A57EF75}"/>
    <cellStyle name="Procent 6 2 3 3" xfId="7254" xr:uid="{A0784091-9C38-4B7C-BF5B-248C772AAB8D}"/>
    <cellStyle name="Procent 6 2 3 3 2" xfId="9918" xr:uid="{46E10636-43AA-458E-89CF-5134032ECEBA}"/>
    <cellStyle name="Procent 6 2 3 3 2 2" xfId="15308" xr:uid="{6E0C81DB-B8CD-4755-B225-16680603BC53}"/>
    <cellStyle name="Procent 6 2 3 3 3" xfId="12555" xr:uid="{044D62CA-8119-4AB3-8205-C995D55CDAD9}"/>
    <cellStyle name="Procent 6 2 3 4" xfId="8588" xr:uid="{97540CA7-C075-451C-B383-A710E29C5A79}"/>
    <cellStyle name="Procent 6 2 3 4 2" xfId="13946" xr:uid="{AB93AA29-E6BC-44C2-B722-BA4C39059DD4}"/>
    <cellStyle name="Procent 6 2 3 5" xfId="11224" xr:uid="{259500ED-E3AC-4351-89DF-A260EA64B025}"/>
    <cellStyle name="Procent 6 2 4" xfId="4712" xr:uid="{AE7568EA-79C2-4392-B1F8-2DE4EE58E24E}"/>
    <cellStyle name="Procent 6 2 4 2" xfId="7875" xr:uid="{2FEE0F9C-CDFC-4F95-AEA7-A3928784CC7D}"/>
    <cellStyle name="Procent 6 2 4 2 2" xfId="10541" xr:uid="{3C29085C-5965-4808-B885-BA42C3F51332}"/>
    <cellStyle name="Procent 6 2 4 2 2 2" xfId="15931" xr:uid="{DAFDF30B-74A7-4595-A658-B2617D7C8F0E}"/>
    <cellStyle name="Procent 6 2 4 2 3" xfId="13178" xr:uid="{2010CFF0-1E67-4882-8482-CD211EEB89D7}"/>
    <cellStyle name="Procent 6 2 4 3" xfId="9211" xr:uid="{69119261-C0B2-49C5-9A4D-5E7AAB80B016}"/>
    <cellStyle name="Procent 6 2 4 3 2" xfId="14569" xr:uid="{E8E4A83B-B6A4-4C16-893A-1D2BCB143FD2}"/>
    <cellStyle name="Procent 6 2 4 4" xfId="11847" xr:uid="{C8D6AF5E-E1BA-425C-82C3-C87924E708CD}"/>
    <cellStyle name="Procent 6 2 5" xfId="7252" xr:uid="{5532ECE8-F74B-4DC9-BCA6-34EB46825BF6}"/>
    <cellStyle name="Procent 6 2 5 2" xfId="9916" xr:uid="{94DD1FCC-EA2B-4DA7-8357-3DAE3D5A7BAF}"/>
    <cellStyle name="Procent 6 2 5 2 2" xfId="15306" xr:uid="{51D55D92-F72B-4BCD-BD58-E8A1561C10B7}"/>
    <cellStyle name="Procent 6 2 5 3" xfId="12553" xr:uid="{165BA1FB-CDFE-47D2-8FF2-75B1669199FC}"/>
    <cellStyle name="Procent 6 2 6" xfId="8586" xr:uid="{857E57A2-8DE8-4F76-A6E6-4C9BC7164D2E}"/>
    <cellStyle name="Procent 6 2 6 2" xfId="13944" xr:uid="{6B635A9C-438E-4165-B010-80936F6E26F2}"/>
    <cellStyle name="Procent 6 2 7" xfId="11222" xr:uid="{02F10721-84DF-4226-9BCD-BA36AE9BD1E3}"/>
    <cellStyle name="Procent 6 3" xfId="4090" xr:uid="{73EB0B1D-2457-4708-B706-29E3B0D6C82C}"/>
    <cellStyle name="Procent 6 3 2" xfId="4715" xr:uid="{18907277-127F-4DE3-8C28-29B3FDB7D094}"/>
    <cellStyle name="Procent 6 3 2 2" xfId="7878" xr:uid="{E08A8103-C630-4163-956A-7D7E969FFBCF}"/>
    <cellStyle name="Procent 6 3 2 2 2" xfId="10544" xr:uid="{88122D92-F57A-44BB-B0B6-4B077257663E}"/>
    <cellStyle name="Procent 6 3 2 2 2 2" xfId="15934" xr:uid="{BB3FC69B-C987-469A-9FA7-D1045C583BF1}"/>
    <cellStyle name="Procent 6 3 2 2 3" xfId="13181" xr:uid="{85C045CC-B99E-4A21-BA53-E3A191E853A4}"/>
    <cellStyle name="Procent 6 3 2 3" xfId="9214" xr:uid="{0238F8AB-7426-407A-B188-CECBB4AB849A}"/>
    <cellStyle name="Procent 6 3 2 3 2" xfId="14572" xr:uid="{79A4F286-19BF-427B-B662-4FA0CAA01B7E}"/>
    <cellStyle name="Procent 6 3 2 4" xfId="11850" xr:uid="{E6FD2048-3F86-4A45-8F68-C6F7ED1F0231}"/>
    <cellStyle name="Procent 6 3 3" xfId="7255" xr:uid="{B7DA054E-2C34-4680-B5CF-805F0AEB2212}"/>
    <cellStyle name="Procent 6 3 3 2" xfId="9919" xr:uid="{3FB968BF-8A70-45E8-8EDD-C166A4C35A4A}"/>
    <cellStyle name="Procent 6 3 3 2 2" xfId="15309" xr:uid="{4E06DA52-877F-42DC-AE57-90B61D368CBE}"/>
    <cellStyle name="Procent 6 3 3 3" xfId="12556" xr:uid="{DACA6751-C2C4-4979-A7FB-1DA25F13FB48}"/>
    <cellStyle name="Procent 6 3 4" xfId="8589" xr:uid="{9E580A35-9006-449B-8C78-1BBDA92BD8B1}"/>
    <cellStyle name="Procent 6 3 4 2" xfId="13947" xr:uid="{2A90718D-DFB2-47F0-B13D-C04FC44C5D5E}"/>
    <cellStyle name="Procent 6 3 5" xfId="11225" xr:uid="{F3288CB4-E0B3-4D2A-B113-1A035527584F}"/>
    <cellStyle name="Procent 6 4" xfId="4091" xr:uid="{6AF6F6E1-13AB-4094-8B48-06680FE1E339}"/>
    <cellStyle name="Procent 6 4 2" xfId="4716" xr:uid="{57311799-3D56-4C96-A932-FFFC20F5EBF5}"/>
    <cellStyle name="Procent 6 4 2 2" xfId="7879" xr:uid="{53BC1011-A1EA-41A0-BEF1-854CCD149C32}"/>
    <cellStyle name="Procent 6 4 2 2 2" xfId="10545" xr:uid="{25FEA508-E17F-4D7F-81DD-0EEBEE98C1CE}"/>
    <cellStyle name="Procent 6 4 2 2 2 2" xfId="15935" xr:uid="{F166332B-E996-4563-97D7-DFC34BA5E6F0}"/>
    <cellStyle name="Procent 6 4 2 2 3" xfId="13182" xr:uid="{17BE65EC-3F27-4E41-BBB8-579D90E84AE3}"/>
    <cellStyle name="Procent 6 4 2 3" xfId="9215" xr:uid="{151BE568-67C9-494D-94A1-63B42D4E1A2F}"/>
    <cellStyle name="Procent 6 4 2 3 2" xfId="14573" xr:uid="{8C3573BE-B59C-4F54-8A66-C0F0CCD51D30}"/>
    <cellStyle name="Procent 6 4 2 4" xfId="11851" xr:uid="{EE66C635-7825-4674-A6E8-924DEC3ACB1F}"/>
    <cellStyle name="Procent 6 4 3" xfId="7256" xr:uid="{72B96561-3BCF-48FA-B587-AFA5BEA817C6}"/>
    <cellStyle name="Procent 6 4 3 2" xfId="9920" xr:uid="{BBB0A226-0E43-47CD-8C7C-1E21F16ADB1C}"/>
    <cellStyle name="Procent 6 4 3 2 2" xfId="15310" xr:uid="{F734A52F-364B-4530-9F7A-65215A71D8B3}"/>
    <cellStyle name="Procent 6 4 3 3" xfId="12557" xr:uid="{7C6DADD8-F1DE-464B-8737-AF1575DCD005}"/>
    <cellStyle name="Procent 6 4 4" xfId="8590" xr:uid="{1728C895-53D2-42A8-A8DC-647891986A9B}"/>
    <cellStyle name="Procent 6 4 4 2" xfId="13948" xr:uid="{09E8AAA6-F81B-4809-895B-33AAE8B31A7C}"/>
    <cellStyle name="Procent 6 4 5" xfId="11226" xr:uid="{5F2F6FDD-806C-42DB-BD7E-9E3CF296E094}"/>
    <cellStyle name="Procent 6 5" xfId="4092" xr:uid="{E3A741DC-2411-4A75-8B13-28F7A05521FE}"/>
    <cellStyle name="Procent 6 5 2" xfId="4717" xr:uid="{2198A036-DF4A-4C24-BB48-1B93BC1B6BCD}"/>
    <cellStyle name="Procent 6 5 2 2" xfId="7880" xr:uid="{2C78926C-C650-4BE0-B82E-22A39D003AC7}"/>
    <cellStyle name="Procent 6 5 2 2 2" xfId="10546" xr:uid="{3BB4699D-513B-4E07-ACD5-C1BFC2B7AF6B}"/>
    <cellStyle name="Procent 6 5 2 2 2 2" xfId="15936" xr:uid="{6A8A0676-E177-4968-93AD-EA0DDC616326}"/>
    <cellStyle name="Procent 6 5 2 2 3" xfId="13183" xr:uid="{A1831D49-128D-42E9-80B4-395B28C72D9E}"/>
    <cellStyle name="Procent 6 5 2 3" xfId="9216" xr:uid="{24D3640C-8C82-4A86-A152-76B104AA7030}"/>
    <cellStyle name="Procent 6 5 2 3 2" xfId="14574" xr:uid="{444D4773-4A0A-40C5-98C0-4B92B33F18C8}"/>
    <cellStyle name="Procent 6 5 2 4" xfId="11852" xr:uid="{C5D3E196-A77D-4FF7-8645-1B9458A97E4C}"/>
    <cellStyle name="Procent 6 5 3" xfId="7257" xr:uid="{1325B133-FDA3-4174-AA63-B4BB8AE4FE11}"/>
    <cellStyle name="Procent 6 5 3 2" xfId="9921" xr:uid="{0C6FF4FF-529F-4100-A998-2ED240C2A309}"/>
    <cellStyle name="Procent 6 5 3 2 2" xfId="15311" xr:uid="{15D1BF1A-B712-43B4-A2ED-AF54F17D845D}"/>
    <cellStyle name="Procent 6 5 3 3" xfId="12558" xr:uid="{FD4D3192-A6A5-42B9-A861-F90A9A60CE81}"/>
    <cellStyle name="Procent 6 5 4" xfId="8591" xr:uid="{8969E4BE-57F3-434F-8E4F-4BE62CB74777}"/>
    <cellStyle name="Procent 6 5 4 2" xfId="13949" xr:uid="{0734F4D5-6B09-4721-889F-57D5F1DC2CE1}"/>
    <cellStyle name="Procent 6 5 5" xfId="11227" xr:uid="{BE22DDCC-A0C7-411C-A2CC-504AFFA5A087}"/>
    <cellStyle name="Procent 6 6" xfId="4711" xr:uid="{0ABEDCE5-3AF2-4B3C-B9F6-8659274023C9}"/>
    <cellStyle name="Procent 6 6 2" xfId="7874" xr:uid="{ECE0CE15-525A-4219-B475-520D47B605ED}"/>
    <cellStyle name="Procent 6 6 2 2" xfId="10540" xr:uid="{E113934F-8F64-45DA-AE9A-15C928377679}"/>
    <cellStyle name="Procent 6 6 2 2 2" xfId="15930" xr:uid="{4AFAF931-3668-4E83-B6C5-AF12C8B7F8DA}"/>
    <cellStyle name="Procent 6 6 2 3" xfId="13177" xr:uid="{55C02E32-3A3C-4EC8-8DC3-31C466ED793C}"/>
    <cellStyle name="Procent 6 6 3" xfId="9210" xr:uid="{9748F4E8-CD14-4DB5-8DF3-D012BE893E45}"/>
    <cellStyle name="Procent 6 6 3 2" xfId="14568" xr:uid="{5F6EF82C-1AEC-4BCC-A1AB-8E203BC09B44}"/>
    <cellStyle name="Procent 6 6 4" xfId="11846" xr:uid="{9933F483-2D3D-4643-A859-7872CB991645}"/>
    <cellStyle name="Procent 6 7" xfId="6652" xr:uid="{034CF0A0-C895-42E1-BBFB-04DD31039D7A}"/>
    <cellStyle name="Procent 6 7 2" xfId="9324" xr:uid="{22E753BD-D002-4291-85A9-A2220CA132A1}"/>
    <cellStyle name="Procent 6 7 2 2" xfId="14714" xr:uid="{5EF24AFB-E121-4021-9B2B-28DBC9D81C18}"/>
    <cellStyle name="Procent 6 7 3" xfId="11961" xr:uid="{C1F5D66C-AE13-4746-96FC-67800CBB581E}"/>
    <cellStyle name="Procent 6 8" xfId="7985" xr:uid="{5E798F1D-E685-428E-9291-613F9A3764CE}"/>
    <cellStyle name="Procent 6 8 2" xfId="13344" xr:uid="{5CC8D330-723E-4FE2-A722-19B08B5211A9}"/>
    <cellStyle name="Procent 6 9" xfId="10630" xr:uid="{7EFBECBA-A148-4F84-A02F-347D83F9D56A}"/>
    <cellStyle name="Procent 7" xfId="4093" xr:uid="{F7754C7E-647E-4F19-9204-48FFD7112D58}"/>
    <cellStyle name="Procent 7 2" xfId="4094" xr:uid="{35E74E8C-88AF-4287-8AEB-CC1612366AFD}"/>
    <cellStyle name="Procent 7 2 2" xfId="4095" xr:uid="{B604E35B-3D0A-4B79-A7EB-B14D4E8A41D2}"/>
    <cellStyle name="Procent 7 2 2 2" xfId="4720" xr:uid="{0270803C-D4BE-421F-959F-471E82F611CC}"/>
    <cellStyle name="Procent 7 2 2 2 2" xfId="7883" xr:uid="{8704F62C-47F7-4384-903C-0D02AD4F2930}"/>
    <cellStyle name="Procent 7 2 2 2 2 2" xfId="10549" xr:uid="{E7BF2411-7984-42C3-915C-512F7548FE11}"/>
    <cellStyle name="Procent 7 2 2 2 2 2 2" xfId="15939" xr:uid="{85DA6F1C-6048-4B87-8219-7A07BCA767B8}"/>
    <cellStyle name="Procent 7 2 2 2 2 3" xfId="13186" xr:uid="{AE174719-B4FE-45C3-AD30-AA1018948C28}"/>
    <cellStyle name="Procent 7 2 2 2 3" xfId="9219" xr:uid="{7ADB48C3-70E8-4360-AF56-F959BD2EEB18}"/>
    <cellStyle name="Procent 7 2 2 2 3 2" xfId="14577" xr:uid="{7B1E5CC2-6EAF-4EE3-9146-EB589EF4DF5E}"/>
    <cellStyle name="Procent 7 2 2 2 4" xfId="11855" xr:uid="{6A993E67-0492-4665-BCD0-882A47824F1C}"/>
    <cellStyle name="Procent 7 2 2 3" xfId="7260" xr:uid="{5DF6CF06-D446-43A9-953B-71E3C995FABA}"/>
    <cellStyle name="Procent 7 2 2 3 2" xfId="9924" xr:uid="{D50ABC61-3CE8-40CE-92F5-0CAFBD904272}"/>
    <cellStyle name="Procent 7 2 2 3 2 2" xfId="15314" xr:uid="{7368665A-A516-4BD6-A709-1EB4748A276E}"/>
    <cellStyle name="Procent 7 2 2 3 3" xfId="12561" xr:uid="{4AA13D61-DBFB-4BAC-A8E0-9CBFB9682C02}"/>
    <cellStyle name="Procent 7 2 2 4" xfId="8594" xr:uid="{9852526D-3431-4928-A69B-CF4D82F2B419}"/>
    <cellStyle name="Procent 7 2 2 4 2" xfId="13952" xr:uid="{66C384DB-C410-405B-ABAC-52CBADE59082}"/>
    <cellStyle name="Procent 7 2 2 5" xfId="11230" xr:uid="{4D28766A-70FE-4776-8107-3A868EB1E87B}"/>
    <cellStyle name="Procent 7 2 3" xfId="4096" xr:uid="{EE123768-A20C-4D27-8A0E-D7EC12AE3165}"/>
    <cellStyle name="Procent 7 2 3 2" xfId="4721" xr:uid="{A3BF2273-5BD3-4101-B79F-19D93971B1B9}"/>
    <cellStyle name="Procent 7 2 3 2 2" xfId="7884" xr:uid="{7AF1024F-DD74-4012-B307-AE7855F66A9A}"/>
    <cellStyle name="Procent 7 2 3 2 2 2" xfId="10550" xr:uid="{0FEA44B3-A542-48A7-B4D6-74B061C9DDDB}"/>
    <cellStyle name="Procent 7 2 3 2 2 2 2" xfId="15940" xr:uid="{6B1AB4B8-673D-4FC1-BA2D-3CE7CF879D39}"/>
    <cellStyle name="Procent 7 2 3 2 2 3" xfId="13187" xr:uid="{05BFC123-547A-4677-9F1A-9B95D3C235BD}"/>
    <cellStyle name="Procent 7 2 3 2 3" xfId="9220" xr:uid="{722D811B-79F8-4FF8-99E9-BF63C7F5D8E8}"/>
    <cellStyle name="Procent 7 2 3 2 3 2" xfId="14578" xr:uid="{F12E46E8-3DDD-45E9-B17A-755A1574B548}"/>
    <cellStyle name="Procent 7 2 3 2 4" xfId="11856" xr:uid="{DB3C0C91-4850-4602-969D-83257716DD20}"/>
    <cellStyle name="Procent 7 2 3 3" xfId="7261" xr:uid="{B65C9405-9971-484E-8452-0B4DBAD6EEB2}"/>
    <cellStyle name="Procent 7 2 3 3 2" xfId="9925" xr:uid="{CE124C0B-AA3A-4CA7-9205-2382016AE75F}"/>
    <cellStyle name="Procent 7 2 3 3 2 2" xfId="15315" xr:uid="{2B18CD51-8153-4D79-8115-FF060A54DBBA}"/>
    <cellStyle name="Procent 7 2 3 3 3" xfId="12562" xr:uid="{6729388A-EE83-40B3-97B2-05A9E0253C14}"/>
    <cellStyle name="Procent 7 2 3 4" xfId="8595" xr:uid="{AD714664-DECE-4481-B25F-2AC5DE705B95}"/>
    <cellStyle name="Procent 7 2 3 4 2" xfId="13953" xr:uid="{20EDB271-3AF8-4AC4-B88C-FC097A9B0089}"/>
    <cellStyle name="Procent 7 2 3 5" xfId="11231" xr:uid="{9FF9C734-5794-4530-9979-E767BDB5E9EE}"/>
    <cellStyle name="Procent 7 2 4" xfId="4719" xr:uid="{C9B50C10-4F29-420D-B215-DE6C4E16F774}"/>
    <cellStyle name="Procent 7 2 4 2" xfId="7882" xr:uid="{C95F03BA-9E84-4F00-B53D-32AB11018753}"/>
    <cellStyle name="Procent 7 2 4 2 2" xfId="10548" xr:uid="{D5BFD2D9-2BB0-4658-862F-3982C5255BB7}"/>
    <cellStyle name="Procent 7 2 4 2 2 2" xfId="15938" xr:uid="{3EC7892A-254C-4BE8-8FB1-5A04EF10108E}"/>
    <cellStyle name="Procent 7 2 4 2 3" xfId="13185" xr:uid="{4CD7A3FA-411C-4253-A60E-B2B99BF4F44D}"/>
    <cellStyle name="Procent 7 2 4 3" xfId="9218" xr:uid="{C2D695E4-A201-4BE4-92B7-C3B9C2278CA7}"/>
    <cellStyle name="Procent 7 2 4 3 2" xfId="14576" xr:uid="{4393841E-77D1-472C-A6E1-2E4466B4FF72}"/>
    <cellStyle name="Procent 7 2 4 4" xfId="11854" xr:uid="{ECC5F2B7-218C-446A-85FF-9226F209D1C4}"/>
    <cellStyle name="Procent 7 2 5" xfId="7259" xr:uid="{587B4EDB-F315-4253-BEB9-5682FE6F7931}"/>
    <cellStyle name="Procent 7 2 5 2" xfId="9923" xr:uid="{45F1AECB-1E82-4A9C-B679-4804C83893E4}"/>
    <cellStyle name="Procent 7 2 5 2 2" xfId="15313" xr:uid="{477CB54C-A46E-44E4-A93D-B0F964A8AD10}"/>
    <cellStyle name="Procent 7 2 5 3" xfId="12560" xr:uid="{E079B735-4038-4E81-8900-6937643354B9}"/>
    <cellStyle name="Procent 7 2 6" xfId="8593" xr:uid="{48D61CD6-BA24-4622-9C55-865DAC1F2E6B}"/>
    <cellStyle name="Procent 7 2 6 2" xfId="13951" xr:uid="{7EBF1880-7AF3-476B-88C8-89297148966F}"/>
    <cellStyle name="Procent 7 2 7" xfId="11229" xr:uid="{012387AD-A8D4-4773-8372-BDB0EAB5E1A7}"/>
    <cellStyle name="Procent 7 3" xfId="4097" xr:uid="{F8CD8D2B-D614-4487-BF29-C49C3E78DCEB}"/>
    <cellStyle name="Procent 7 3 2" xfId="4722" xr:uid="{3DE49E69-6B00-498E-9005-288B0DF6AABC}"/>
    <cellStyle name="Procent 7 3 2 2" xfId="7885" xr:uid="{7FBAA708-B7EA-4BEF-97FA-4583FDEA5BC9}"/>
    <cellStyle name="Procent 7 3 2 2 2" xfId="10551" xr:uid="{598508B2-0E80-4424-BDF1-E3E5A072BE72}"/>
    <cellStyle name="Procent 7 3 2 2 2 2" xfId="15941" xr:uid="{5DC1C039-1BA1-4947-9D7C-B38E45BB3103}"/>
    <cellStyle name="Procent 7 3 2 2 3" xfId="13188" xr:uid="{A3F2547E-A9AD-4DAA-BD61-F5CD9A8D8BC4}"/>
    <cellStyle name="Procent 7 3 2 3" xfId="9221" xr:uid="{349E8DFF-67F2-49B3-A6E5-A9B1FFB0DAD6}"/>
    <cellStyle name="Procent 7 3 2 3 2" xfId="14579" xr:uid="{4265D535-AF65-4AEA-BEC5-EF867298EDD1}"/>
    <cellStyle name="Procent 7 3 2 4" xfId="11857" xr:uid="{58DA7DD4-ED69-465A-9A9E-62ECB879EC8A}"/>
    <cellStyle name="Procent 7 3 3" xfId="7262" xr:uid="{899AC78B-B536-4E57-BC4B-11DDC5FBB3E7}"/>
    <cellStyle name="Procent 7 3 3 2" xfId="9926" xr:uid="{E7775BB3-2151-4958-BF8E-E1395FFC3859}"/>
    <cellStyle name="Procent 7 3 3 2 2" xfId="15316" xr:uid="{E1515B14-BBCA-4E13-9C97-FC0926339CCE}"/>
    <cellStyle name="Procent 7 3 3 3" xfId="12563" xr:uid="{7D3285F6-9FBA-4AAE-8404-738A0184D541}"/>
    <cellStyle name="Procent 7 3 4" xfId="8596" xr:uid="{C461DF94-2D32-4A55-B9EB-A76C29483EB9}"/>
    <cellStyle name="Procent 7 3 4 2" xfId="13954" xr:uid="{AAF6F357-44E1-44E8-A5FE-EDD49C756AC1}"/>
    <cellStyle name="Procent 7 3 5" xfId="11232" xr:uid="{1E429ACA-218E-437E-9074-B0D40B3BC0DD}"/>
    <cellStyle name="Procent 7 4" xfId="4098" xr:uid="{A9DE66DA-42D7-441F-87E5-C794593EC005}"/>
    <cellStyle name="Procent 7 4 2" xfId="4723" xr:uid="{B2D9FE51-9B4F-488E-A65B-9BFB281094C3}"/>
    <cellStyle name="Procent 7 4 2 2" xfId="7886" xr:uid="{630CEF07-F306-46D7-AD6A-9D6CEFC6EEA2}"/>
    <cellStyle name="Procent 7 4 2 2 2" xfId="10552" xr:uid="{ED8C00C7-2E97-40F7-AE01-D7B69E63124D}"/>
    <cellStyle name="Procent 7 4 2 2 2 2" xfId="15942" xr:uid="{67F84360-AD58-4C25-82DE-A4DE2C4C567A}"/>
    <cellStyle name="Procent 7 4 2 2 3" xfId="13189" xr:uid="{59DF7457-4CE0-4E9E-9586-35E2BC6DDB6F}"/>
    <cellStyle name="Procent 7 4 2 3" xfId="9222" xr:uid="{66DE6587-F673-404A-9F60-D75E6336BE40}"/>
    <cellStyle name="Procent 7 4 2 3 2" xfId="14580" xr:uid="{D8C7C58F-EFF1-4F8B-8293-87EB7F61FC28}"/>
    <cellStyle name="Procent 7 4 2 4" xfId="11858" xr:uid="{8C984607-BB43-4C03-B0B6-0C09093FAD83}"/>
    <cellStyle name="Procent 7 4 3" xfId="7263" xr:uid="{D7F21405-0B72-4BB8-8E60-2DF705B3D7E2}"/>
    <cellStyle name="Procent 7 4 3 2" xfId="9927" xr:uid="{65C2A9DC-05CD-4F27-ACCD-8FE5A4DD6809}"/>
    <cellStyle name="Procent 7 4 3 2 2" xfId="15317" xr:uid="{D703698D-2F21-4CC1-802A-C26E833B3C42}"/>
    <cellStyle name="Procent 7 4 3 3" xfId="12564" xr:uid="{5F1D3077-7062-4FCE-985A-08A8627FD046}"/>
    <cellStyle name="Procent 7 4 4" xfId="8597" xr:uid="{0590AD38-386C-4AA7-8ADA-2667F8AA9CF7}"/>
    <cellStyle name="Procent 7 4 4 2" xfId="13955" xr:uid="{394CB2D3-D40D-48B3-BBF0-6F9DD0645716}"/>
    <cellStyle name="Procent 7 4 5" xfId="11233" xr:uid="{ECE37AB0-C2B0-46FD-8665-0F58CE27148A}"/>
    <cellStyle name="Procent 7 5" xfId="4099" xr:uid="{622D1838-5FA1-4F80-BAC6-EAFAEDBEC954}"/>
    <cellStyle name="Procent 7 5 2" xfId="4724" xr:uid="{D1D7F473-0EA1-4877-97FF-F807563C98DF}"/>
    <cellStyle name="Procent 7 5 2 2" xfId="7887" xr:uid="{0143665C-DA24-4E2F-B8E4-946AF8DC73C8}"/>
    <cellStyle name="Procent 7 5 2 2 2" xfId="10553" xr:uid="{FB2160B9-D5A8-444A-B586-1D01DEEEA11E}"/>
    <cellStyle name="Procent 7 5 2 2 2 2" xfId="15943" xr:uid="{34046B4E-B53A-420A-BA0D-6002EB6DA7BD}"/>
    <cellStyle name="Procent 7 5 2 2 3" xfId="13190" xr:uid="{D0B22AB0-1350-4D1C-9546-653EB56BF228}"/>
    <cellStyle name="Procent 7 5 2 3" xfId="9223" xr:uid="{CC3C5293-A0FC-4475-AF76-60DB0663AB09}"/>
    <cellStyle name="Procent 7 5 2 3 2" xfId="14581" xr:uid="{9920C066-BBDE-4041-BA92-D5A8717E53E0}"/>
    <cellStyle name="Procent 7 5 2 4" xfId="11859" xr:uid="{74891E48-209D-4338-B14E-D30646CE181A}"/>
    <cellStyle name="Procent 7 5 3" xfId="7264" xr:uid="{5564A0DE-4F3D-445A-A111-13EE1E0864B9}"/>
    <cellStyle name="Procent 7 5 3 2" xfId="9928" xr:uid="{FF8B6662-6807-4871-B997-B1566113FF65}"/>
    <cellStyle name="Procent 7 5 3 2 2" xfId="15318" xr:uid="{B5817BF1-8D00-450C-9BC3-0810F5C092FD}"/>
    <cellStyle name="Procent 7 5 3 3" xfId="12565" xr:uid="{AE64FFC6-1EE2-4595-B215-24F829090F0D}"/>
    <cellStyle name="Procent 7 5 4" xfId="8598" xr:uid="{9BA76899-36B4-4A30-ADA6-52D385DBD4DD}"/>
    <cellStyle name="Procent 7 5 4 2" xfId="13956" xr:uid="{5F102ABD-C198-4216-8144-B38727352DC1}"/>
    <cellStyle name="Procent 7 5 5" xfId="11234" xr:uid="{98DDD2A3-0E5B-4E3A-B776-09BD85E99599}"/>
    <cellStyle name="Procent 7 6" xfId="4718" xr:uid="{5569DBBE-C058-4566-B27B-1AE8DF6528ED}"/>
    <cellStyle name="Procent 7 6 2" xfId="7881" xr:uid="{624BB5F7-17DE-4172-A135-487676CFEFD7}"/>
    <cellStyle name="Procent 7 6 2 2" xfId="10547" xr:uid="{BA7BD076-4239-4CEA-A766-DBF47DFBBCF2}"/>
    <cellStyle name="Procent 7 6 2 2 2" xfId="15937" xr:uid="{4BB5B20C-9022-4E44-9DB6-84E969A0438F}"/>
    <cellStyle name="Procent 7 6 2 3" xfId="13184" xr:uid="{32368A85-E260-4251-9141-D5BB6F0D073F}"/>
    <cellStyle name="Procent 7 6 3" xfId="9217" xr:uid="{10FDED6F-2F64-4E95-9748-7F4951CB6E05}"/>
    <cellStyle name="Procent 7 6 3 2" xfId="14575" xr:uid="{2A761C38-98B1-4834-8729-CB42F3D4D69F}"/>
    <cellStyle name="Procent 7 6 4" xfId="11853" xr:uid="{24A1FEE0-B5ED-4614-AD99-D4756FD333C4}"/>
    <cellStyle name="Procent 7 7" xfId="7258" xr:uid="{1D8B00CC-2835-4B4D-BE59-40B9944C8C0C}"/>
    <cellStyle name="Procent 7 7 2" xfId="9922" xr:uid="{E9FA09AF-34D4-4718-AD24-55F7492936EF}"/>
    <cellStyle name="Procent 7 7 2 2" xfId="15312" xr:uid="{DD1D756F-FC2A-4A2C-A22F-AD6D9439E3A6}"/>
    <cellStyle name="Procent 7 7 3" xfId="12559" xr:uid="{409B6C93-F05A-4744-8A84-1BC00191B7CE}"/>
    <cellStyle name="Procent 7 8" xfId="8592" xr:uid="{B2817EDD-DAF8-43D6-8D97-F5D53DBE9497}"/>
    <cellStyle name="Procent 7 8 2" xfId="13950" xr:uid="{BF615B09-FE9D-429D-9801-911F0424F17D}"/>
    <cellStyle name="Procent 7 9" xfId="11228" xr:uid="{4F612394-3B8B-4EE9-A822-72F2D76B6409}"/>
    <cellStyle name="Procent 8" xfId="4100" xr:uid="{8D44139D-AE00-4D2F-83C6-CC82C86A7727}"/>
    <cellStyle name="Procent 8 2" xfId="4101" xr:uid="{9200D347-4885-42BC-976D-1038657A24B3}"/>
    <cellStyle name="Procent 8 2 2" xfId="4102" xr:uid="{6193F316-33B5-4271-8D09-4D0C765FE1AA}"/>
    <cellStyle name="Procent 8 2 2 2" xfId="4727" xr:uid="{C0168C3D-D1FF-437E-8906-1B4D4D809979}"/>
    <cellStyle name="Procent 8 2 2 2 2" xfId="7890" xr:uid="{1A405BAE-95AA-4078-A0D8-8EBC5F132799}"/>
    <cellStyle name="Procent 8 2 2 2 2 2" xfId="10556" xr:uid="{C636490E-A34D-4E21-8566-BBA117BE1F71}"/>
    <cellStyle name="Procent 8 2 2 2 2 2 2" xfId="15946" xr:uid="{CB585FC4-16A5-4704-A2A2-5B85DEE3FC8D}"/>
    <cellStyle name="Procent 8 2 2 2 2 3" xfId="13193" xr:uid="{56E078F0-44B4-4681-817B-D9364C5E65B9}"/>
    <cellStyle name="Procent 8 2 2 2 3" xfId="9226" xr:uid="{77F2DD87-450C-4183-AEA0-DF1709645E66}"/>
    <cellStyle name="Procent 8 2 2 2 3 2" xfId="14584" xr:uid="{659A01F9-B25E-4CFA-A4FC-9686C55923D0}"/>
    <cellStyle name="Procent 8 2 2 2 4" xfId="11862" xr:uid="{20687A5C-E6C9-4E2E-AAFC-E7BFD5AE96E4}"/>
    <cellStyle name="Procent 8 2 2 3" xfId="7267" xr:uid="{4057A9FD-E9A2-40D5-AF2F-D39D7BC0ECCC}"/>
    <cellStyle name="Procent 8 2 2 3 2" xfId="9931" xr:uid="{578A9983-507F-4ACF-BDBC-CF1485F7BFA5}"/>
    <cellStyle name="Procent 8 2 2 3 2 2" xfId="15321" xr:uid="{28C6DE85-E990-4252-98D0-DFFB7B043A63}"/>
    <cellStyle name="Procent 8 2 2 3 3" xfId="12568" xr:uid="{793E0863-8EC2-4276-9F8E-A9C6333FCEF2}"/>
    <cellStyle name="Procent 8 2 2 4" xfId="8601" xr:uid="{004F33C7-4ED3-45F9-86D7-959776C47833}"/>
    <cellStyle name="Procent 8 2 2 4 2" xfId="13959" xr:uid="{751DFADB-1981-4A8B-B587-7DA0823ECB25}"/>
    <cellStyle name="Procent 8 2 2 5" xfId="11237" xr:uid="{54DEFCE6-F57D-4718-BED0-978B72504EAB}"/>
    <cellStyle name="Procent 8 2 3" xfId="4103" xr:uid="{C530140C-2405-437D-BAD8-07768B1066F0}"/>
    <cellStyle name="Procent 8 2 3 2" xfId="4728" xr:uid="{4A590C1E-61A4-4643-B54D-0EEAD6B36742}"/>
    <cellStyle name="Procent 8 2 3 2 2" xfId="7891" xr:uid="{15E9CBA7-36BC-4A8A-8771-82B7EDB638CA}"/>
    <cellStyle name="Procent 8 2 3 2 2 2" xfId="10557" xr:uid="{A48B1FAF-3112-4AE4-B747-A4819D4126CD}"/>
    <cellStyle name="Procent 8 2 3 2 2 2 2" xfId="15947" xr:uid="{C79E7A88-2952-4EA3-87A3-706FD8666F3B}"/>
    <cellStyle name="Procent 8 2 3 2 2 3" xfId="13194" xr:uid="{EA82929D-339B-4913-97DD-DD802AEB555F}"/>
    <cellStyle name="Procent 8 2 3 2 3" xfId="9227" xr:uid="{13C0B04B-BB3A-4C23-B41D-254EB6C64CEC}"/>
    <cellStyle name="Procent 8 2 3 2 3 2" xfId="14585" xr:uid="{60F9FE32-D3F3-4F11-B226-926F367FA13F}"/>
    <cellStyle name="Procent 8 2 3 2 4" xfId="11863" xr:uid="{3C861189-219F-432E-B2B0-24179EE7F4CE}"/>
    <cellStyle name="Procent 8 2 3 3" xfId="7268" xr:uid="{684804C6-007E-4DBC-A743-69E18E76A854}"/>
    <cellStyle name="Procent 8 2 3 3 2" xfId="9932" xr:uid="{EAF80413-F6D6-4C2E-A09C-1C891877730F}"/>
    <cellStyle name="Procent 8 2 3 3 2 2" xfId="15322" xr:uid="{67C363F0-294F-4ACF-9D2F-3DC5F1A41F30}"/>
    <cellStyle name="Procent 8 2 3 3 3" xfId="12569" xr:uid="{B077A080-A4DE-4DEE-BCA9-D64A93F79B34}"/>
    <cellStyle name="Procent 8 2 3 4" xfId="8602" xr:uid="{FE6258AD-4ABE-44C1-9D1D-945E2CAAEC75}"/>
    <cellStyle name="Procent 8 2 3 4 2" xfId="13960" xr:uid="{2B675D64-E1D2-4B90-ADE8-282E309CC6BA}"/>
    <cellStyle name="Procent 8 2 3 5" xfId="11238" xr:uid="{031D6367-0DE4-433F-943D-E92AE645FA36}"/>
    <cellStyle name="Procent 8 2 4" xfId="4726" xr:uid="{C02CDD12-5027-4544-BC71-728CB577E9DB}"/>
    <cellStyle name="Procent 8 2 4 2" xfId="7889" xr:uid="{7412E7B7-4400-4333-A0EB-E8EE8859DE0F}"/>
    <cellStyle name="Procent 8 2 4 2 2" xfId="10555" xr:uid="{518F5FDC-E512-44F0-B5F9-C2C06FDCF85C}"/>
    <cellStyle name="Procent 8 2 4 2 2 2" xfId="15945" xr:uid="{B48C3B55-7DE8-42DA-804A-61B295D0BA28}"/>
    <cellStyle name="Procent 8 2 4 2 3" xfId="13192" xr:uid="{EF0BE8E5-A4E9-413A-BAD3-695470749AD6}"/>
    <cellStyle name="Procent 8 2 4 3" xfId="9225" xr:uid="{423B881B-DA48-4E16-A1F8-FEE1ED31DC68}"/>
    <cellStyle name="Procent 8 2 4 3 2" xfId="14583" xr:uid="{8DC8893D-7974-49E2-A2E6-5624B06A801C}"/>
    <cellStyle name="Procent 8 2 4 4" xfId="11861" xr:uid="{2CEA95A7-8D84-4654-899A-1A5146E5CA45}"/>
    <cellStyle name="Procent 8 2 5" xfId="7266" xr:uid="{4E172ADA-424B-4AE1-BDE7-7620FD9944B2}"/>
    <cellStyle name="Procent 8 2 5 2" xfId="9930" xr:uid="{A469E0CB-12B6-4B87-AF28-7C2CD2F645F7}"/>
    <cellStyle name="Procent 8 2 5 2 2" xfId="15320" xr:uid="{E513FDEC-F732-480F-B9CF-E28CF9489EE6}"/>
    <cellStyle name="Procent 8 2 5 3" xfId="12567" xr:uid="{E2072685-B230-4311-BF3D-BBCB87DE890B}"/>
    <cellStyle name="Procent 8 2 6" xfId="8600" xr:uid="{386F875B-984F-4DC8-9477-F3BE3EECEA73}"/>
    <cellStyle name="Procent 8 2 6 2" xfId="13958" xr:uid="{25AFAEA6-A288-4543-8A6A-A9C8A56EB3B2}"/>
    <cellStyle name="Procent 8 2 7" xfId="11236" xr:uid="{61196569-5727-4589-8175-276C96CDE08A}"/>
    <cellStyle name="Procent 8 3" xfId="4104" xr:uid="{906F4816-1477-4D92-B669-17ED846FCC3A}"/>
    <cellStyle name="Procent 8 3 2" xfId="4729" xr:uid="{AE207239-7710-4E69-9556-A79A6AE16754}"/>
    <cellStyle name="Procent 8 3 2 2" xfId="7892" xr:uid="{CB6CFB53-6552-44D7-B12D-F697573C5621}"/>
    <cellStyle name="Procent 8 3 2 2 2" xfId="10558" xr:uid="{238AEB72-DBF0-4DAF-AEFB-56BF90706E94}"/>
    <cellStyle name="Procent 8 3 2 2 2 2" xfId="15948" xr:uid="{140C6C96-A867-46C7-9346-7D385C723497}"/>
    <cellStyle name="Procent 8 3 2 2 3" xfId="13195" xr:uid="{71DEB75A-ADFE-423E-8B0D-8668B3349A6D}"/>
    <cellStyle name="Procent 8 3 2 3" xfId="9228" xr:uid="{7DA31374-3531-418B-BB12-EA7C0D3B50AE}"/>
    <cellStyle name="Procent 8 3 2 3 2" xfId="14586" xr:uid="{2BF254E6-3FC4-4AB6-83C0-709FED64A459}"/>
    <cellStyle name="Procent 8 3 2 4" xfId="11864" xr:uid="{C881D09B-065F-45B7-BB25-5786AF71AB9E}"/>
    <cellStyle name="Procent 8 3 3" xfId="7269" xr:uid="{A326EFB2-8E6D-4071-B8A4-728CD6D146B8}"/>
    <cellStyle name="Procent 8 3 3 2" xfId="9933" xr:uid="{5FD7F78C-E692-4177-B0CD-BC9F752478E1}"/>
    <cellStyle name="Procent 8 3 3 2 2" xfId="15323" xr:uid="{19EAE262-0C59-4BA7-AF91-E110E91DBCB7}"/>
    <cellStyle name="Procent 8 3 3 3" xfId="12570" xr:uid="{74178BE9-3153-4283-ABD5-D29868C5171A}"/>
    <cellStyle name="Procent 8 3 4" xfId="8603" xr:uid="{1AD5D5D1-F6A8-4DA4-803F-C8230B98EDA5}"/>
    <cellStyle name="Procent 8 3 4 2" xfId="13961" xr:uid="{DAF6D4AD-2DE8-4F08-B027-29800684E627}"/>
    <cellStyle name="Procent 8 3 5" xfId="11239" xr:uid="{95C5D50C-77E3-494A-A956-44A7E2910CB8}"/>
    <cellStyle name="Procent 8 4" xfId="4105" xr:uid="{C1BFDD0B-1954-440C-A5F9-2DFBB40560E1}"/>
    <cellStyle name="Procent 8 4 2" xfId="4730" xr:uid="{A2167BCA-CAB3-42D5-A8BE-77E1D298C8BF}"/>
    <cellStyle name="Procent 8 4 2 2" xfId="7893" xr:uid="{CA453B17-BDC7-4463-BFB1-B180DD4E0D49}"/>
    <cellStyle name="Procent 8 4 2 2 2" xfId="10559" xr:uid="{5796AB34-C602-42E2-82DB-2FE61678F3EE}"/>
    <cellStyle name="Procent 8 4 2 2 2 2" xfId="15949" xr:uid="{0D877BBE-C315-46C1-A78C-5763615075E5}"/>
    <cellStyle name="Procent 8 4 2 2 3" xfId="13196" xr:uid="{0A77E719-30FF-400F-AF37-EC857CCC5137}"/>
    <cellStyle name="Procent 8 4 2 3" xfId="9229" xr:uid="{8EF9358F-EEC3-4D84-8B68-7795F522AC5A}"/>
    <cellStyle name="Procent 8 4 2 3 2" xfId="14587" xr:uid="{35356836-3002-448C-8DBF-96274F3A52CB}"/>
    <cellStyle name="Procent 8 4 2 4" xfId="11865" xr:uid="{AC8E8994-4A36-4C76-B1BE-11A658E6BE62}"/>
    <cellStyle name="Procent 8 4 3" xfId="7270" xr:uid="{B6165372-23F9-4642-A236-7AF0E80BE6F6}"/>
    <cellStyle name="Procent 8 4 3 2" xfId="9934" xr:uid="{D8614FC6-5368-42D4-A302-6956B33B1689}"/>
    <cellStyle name="Procent 8 4 3 2 2" xfId="15324" xr:uid="{6C6CA925-461E-4614-8A99-3DFE653540D0}"/>
    <cellStyle name="Procent 8 4 3 3" xfId="12571" xr:uid="{16672CCC-7EA6-45CA-B527-F70F5DB66A93}"/>
    <cellStyle name="Procent 8 4 4" xfId="8604" xr:uid="{70C66C40-92DC-4388-B941-F2C90D7D7C0F}"/>
    <cellStyle name="Procent 8 4 4 2" xfId="13962" xr:uid="{9E4F128F-F6C6-4107-9EE1-F1816294EF0A}"/>
    <cellStyle name="Procent 8 4 5" xfId="11240" xr:uid="{BC0DF680-4A6F-4452-9B95-8F57547C947E}"/>
    <cellStyle name="Procent 8 5" xfId="4725" xr:uid="{63632AD1-0A93-415B-8D2C-1FA8A4BE90EA}"/>
    <cellStyle name="Procent 8 5 2" xfId="7888" xr:uid="{4760C299-E561-407E-AE60-5D29DB38449E}"/>
    <cellStyle name="Procent 8 5 2 2" xfId="10554" xr:uid="{F9A60BDA-81BB-4CDE-8705-5B9FAB3237A5}"/>
    <cellStyle name="Procent 8 5 2 2 2" xfId="15944" xr:uid="{3BBCAD8A-FDC3-4BDF-8D1E-6CCF3FDFDFD0}"/>
    <cellStyle name="Procent 8 5 2 3" xfId="13191" xr:uid="{98843B73-EDDA-4FA4-8F68-FCE98168AC65}"/>
    <cellStyle name="Procent 8 5 3" xfId="9224" xr:uid="{8723F142-E7A2-4421-A21D-9A3753BDDB4D}"/>
    <cellStyle name="Procent 8 5 3 2" xfId="14582" xr:uid="{6F49490E-6D09-4EE4-A46A-7601443BF8EC}"/>
    <cellStyle name="Procent 8 5 4" xfId="11860" xr:uid="{596887B7-581A-4199-9654-D468C347DCF3}"/>
    <cellStyle name="Procent 8 6" xfId="7265" xr:uid="{BD7007B0-5C20-4169-91E4-516762AF0D58}"/>
    <cellStyle name="Procent 8 6 2" xfId="9929" xr:uid="{28107B60-EBC4-457A-9276-D197271899DB}"/>
    <cellStyle name="Procent 8 6 2 2" xfId="15319" xr:uid="{219CCB5D-4B67-4A4F-81A6-D3F52BB7F6AC}"/>
    <cellStyle name="Procent 8 6 3" xfId="12566" xr:uid="{8646EC4A-20D8-4A85-815F-43B36316FC02}"/>
    <cellStyle name="Procent 8 7" xfId="8599" xr:uid="{D7A3695D-D3BB-48CF-A826-FF9FB40336EE}"/>
    <cellStyle name="Procent 8 7 2" xfId="13957" xr:uid="{D8C7F338-2C80-4069-86A7-6F23270E8815}"/>
    <cellStyle name="Procent 8 8" xfId="11235" xr:uid="{F3174093-2389-4847-B692-8010206F9E68}"/>
    <cellStyle name="Procent 9" xfId="4106" xr:uid="{49D27478-1E86-4731-8128-617D8C1509AE}"/>
    <cellStyle name="Procent 9 2" xfId="4107" xr:uid="{CF16B1A4-CCD8-49DE-9AEF-041541EBE45D}"/>
    <cellStyle name="Procent 9 2 2" xfId="4732" xr:uid="{7A8C1A81-128F-485E-9301-6A5DA4C51BE3}"/>
    <cellStyle name="Procent 9 2 2 2" xfId="7895" xr:uid="{CD5D11BA-481A-4F3E-ADFE-8610D471A2AD}"/>
    <cellStyle name="Procent 9 2 2 2 2" xfId="10561" xr:uid="{1320186A-62FA-4898-8AC7-E806F04A8729}"/>
    <cellStyle name="Procent 9 2 2 2 2 2" xfId="15951" xr:uid="{D8F24BF0-0873-40FB-A5DA-910E528BE8FB}"/>
    <cellStyle name="Procent 9 2 2 2 3" xfId="13198" xr:uid="{082017C7-1A04-49C0-B2FC-32321A4CB3C8}"/>
    <cellStyle name="Procent 9 2 2 3" xfId="9231" xr:uid="{B46E6FFD-2F7D-494A-B13C-9ADAC4D3CD0D}"/>
    <cellStyle name="Procent 9 2 2 3 2" xfId="14589" xr:uid="{8051729D-7897-4641-8CF9-143EA6BCBA4C}"/>
    <cellStyle name="Procent 9 2 2 4" xfId="11867" xr:uid="{7D0D0789-DE49-4600-B249-06AE5A4721C1}"/>
    <cellStyle name="Procent 9 2 3" xfId="7272" xr:uid="{B96A1232-3E7E-401B-A553-B4E821934DD2}"/>
    <cellStyle name="Procent 9 2 3 2" xfId="9936" xr:uid="{7E5C52BD-096D-4BBC-8DB5-F7FD11203299}"/>
    <cellStyle name="Procent 9 2 3 2 2" xfId="15326" xr:uid="{44BA60E7-9BD0-45F3-980E-44DBCDC103D4}"/>
    <cellStyle name="Procent 9 2 3 3" xfId="12573" xr:uid="{9C9D04C4-B64A-4E18-B2EF-4A65E50015EB}"/>
    <cellStyle name="Procent 9 2 4" xfId="8606" xr:uid="{D9F9DF8A-36FC-421E-B99F-B4B76D8F932A}"/>
    <cellStyle name="Procent 9 2 4 2" xfId="13964" xr:uid="{585FAAC0-C31F-40D5-8745-45E07A1C3C2E}"/>
    <cellStyle name="Procent 9 2 5" xfId="11242" xr:uid="{A19B8381-5352-46DE-B5E7-3CA7AB674410}"/>
    <cellStyle name="Procent 9 3" xfId="4108" xr:uid="{121D84C6-9276-4AC6-96CE-BC03544B10F0}"/>
    <cellStyle name="Procent 9 3 2" xfId="4733" xr:uid="{DACE2D8F-B8CC-443E-BC48-481095081692}"/>
    <cellStyle name="Procent 9 3 2 2" xfId="7896" xr:uid="{2187B0E9-50FE-4D21-B812-70065B50C823}"/>
    <cellStyle name="Procent 9 3 2 2 2" xfId="10562" xr:uid="{2634E496-BE8B-4413-A319-C6E34300068C}"/>
    <cellStyle name="Procent 9 3 2 2 2 2" xfId="15952" xr:uid="{DC608330-9FE4-4323-B746-65F8C4C93888}"/>
    <cellStyle name="Procent 9 3 2 2 3" xfId="13199" xr:uid="{D8E0207C-0A2B-4FA2-86BE-4137602405C2}"/>
    <cellStyle name="Procent 9 3 2 3" xfId="9232" xr:uid="{70595C8E-3653-4ACF-AAAD-FC4DC82DE503}"/>
    <cellStyle name="Procent 9 3 2 3 2" xfId="14590" xr:uid="{89F96567-A023-44DB-B6E5-636E6942AD3B}"/>
    <cellStyle name="Procent 9 3 2 4" xfId="11868" xr:uid="{83F387C1-99AA-4860-A001-31B26D9E0360}"/>
    <cellStyle name="Procent 9 3 3" xfId="7273" xr:uid="{DB90288E-8468-4F59-AA2C-299698C19278}"/>
    <cellStyle name="Procent 9 3 3 2" xfId="9937" xr:uid="{9304B457-5D0B-4022-9D31-8B829D0BD6BB}"/>
    <cellStyle name="Procent 9 3 3 2 2" xfId="15327" xr:uid="{E334D07D-AF1D-4F2F-9695-9CBCC37C441C}"/>
    <cellStyle name="Procent 9 3 3 3" xfId="12574" xr:uid="{17D3218C-19CB-4492-AE63-FD8C7133BB28}"/>
    <cellStyle name="Procent 9 3 4" xfId="8607" xr:uid="{9DCFC163-E531-4B48-A0C8-3E34C13C694A}"/>
    <cellStyle name="Procent 9 3 4 2" xfId="13965" xr:uid="{2879726C-98C4-4EB9-9743-A32DC9592299}"/>
    <cellStyle name="Procent 9 3 5" xfId="11243" xr:uid="{EDDBA07E-642B-43AB-AEA5-20E99166C6D0}"/>
    <cellStyle name="Procent 9 4" xfId="4731" xr:uid="{E09CD7E6-D680-4A49-94F4-8323AF73F33A}"/>
    <cellStyle name="Procent 9 4 2" xfId="7894" xr:uid="{45C5D68F-4E0B-4C9F-B9B3-36112A5527C0}"/>
    <cellStyle name="Procent 9 4 2 2" xfId="10560" xr:uid="{E00261F1-3651-4051-BA30-A94F6AB7C6BA}"/>
    <cellStyle name="Procent 9 4 2 2 2" xfId="15950" xr:uid="{12963FB2-65AC-4AFC-B010-51EA08DABADA}"/>
    <cellStyle name="Procent 9 4 2 3" xfId="13197" xr:uid="{DDDBB174-61A6-4CFE-866F-BB9F50BEA8E4}"/>
    <cellStyle name="Procent 9 4 3" xfId="9230" xr:uid="{9E016266-19D5-4201-B412-9EEF4699A85D}"/>
    <cellStyle name="Procent 9 4 3 2" xfId="14588" xr:uid="{26A43EDC-78B9-494F-A41A-93320ED01727}"/>
    <cellStyle name="Procent 9 4 4" xfId="11866" xr:uid="{959E5122-4B1F-4B53-ABC1-8C8F35C12D8B}"/>
    <cellStyle name="Procent 9 5" xfId="7271" xr:uid="{A83F7D36-8591-437A-B78B-3A84EDC076A3}"/>
    <cellStyle name="Procent 9 5 2" xfId="9935" xr:uid="{2D04233F-C47E-44A4-9F3D-3CEDE40BFDE1}"/>
    <cellStyle name="Procent 9 5 2 2" xfId="15325" xr:uid="{911330EF-C9B6-43E1-BD2E-A1E711D37A29}"/>
    <cellStyle name="Procent 9 5 3" xfId="12572" xr:uid="{E97B8F20-2272-4635-8F10-A1D6A4B4FF4E}"/>
    <cellStyle name="Procent 9 6" xfId="8605" xr:uid="{0994A8E3-38E4-492B-9F24-AC3C3A12396F}"/>
    <cellStyle name="Procent 9 6 2" xfId="13963" xr:uid="{CCA8DC86-530A-448B-94B7-721A35721A31}"/>
    <cellStyle name="Procent 9 7" xfId="11241" xr:uid="{E5AD1AAE-518D-4BF5-8B8E-2240B8F9606B}"/>
    <cellStyle name="Standard_Sce_D_Extraction" xfId="2027" xr:uid="{5BD37E99-8859-44BD-BA94-0C748BFF098A}"/>
    <cellStyle name="Testo avviso" xfId="2028" xr:uid="{DD1D6AD6-9FA5-439D-88F0-640E9A7EA798}"/>
    <cellStyle name="Testo descrittivo" xfId="2029" xr:uid="{8CAD1720-EC67-4C75-A777-FDE60A3B3A17}"/>
    <cellStyle name="Titel 2" xfId="3459" xr:uid="{7834C089-FB3E-4178-B7A7-374823D065D2}"/>
    <cellStyle name="Title 2" xfId="3460" xr:uid="{D69BABA3-AD8F-4E35-AF4D-7F00E754F89C}"/>
    <cellStyle name="Title 3" xfId="3360" xr:uid="{DBD4457F-4A8F-401E-BD24-3CEB966752E6}"/>
    <cellStyle name="Titolo" xfId="2030" xr:uid="{8BE92D1F-8F30-4C45-B11F-7AB3946A6461}"/>
    <cellStyle name="Titolo 1" xfId="2031" xr:uid="{CEF0F45B-78EF-4BCD-A31C-0950F6F78B24}"/>
    <cellStyle name="Titolo 2" xfId="2032" xr:uid="{EB2114A8-320A-4021-898B-F65215006FBC}"/>
    <cellStyle name="Titolo 3" xfId="2033" xr:uid="{FFCEED8B-B5FD-4B34-BEF2-E87E1EF1ED30}"/>
    <cellStyle name="Titolo 3 2" xfId="7920" xr:uid="{0BB742A3-53B8-41FB-A71B-D2B5275F41F9}"/>
    <cellStyle name="Titolo 4" xfId="2034" xr:uid="{5D0C7E7B-E723-4546-B3B9-FBABC6B81823}"/>
    <cellStyle name="Total" xfId="30" builtinId="25" customBuiltin="1"/>
    <cellStyle name="Total 2" xfId="3461" xr:uid="{32BCF91C-8556-434E-A6A3-F59C80FFB5E3}"/>
    <cellStyle name="Total 2 2" xfId="3530" xr:uid="{C8D3640F-D626-40BB-B1B2-68D31746DEC9}"/>
    <cellStyle name="Total 2 2 2" xfId="8052" xr:uid="{50152C08-5CB4-4277-AC7A-95077C3683FB}"/>
    <cellStyle name="Total 2 2 2 2" xfId="13410" xr:uid="{0F55C3D6-156A-4922-BC02-B72222DD0385}"/>
    <cellStyle name="Total 2 2 2 2 2" xfId="16104" xr:uid="{3305BDF3-3A24-4225-8B89-4F1099C69DA1}"/>
    <cellStyle name="Total 2 2 2 3" xfId="16019" xr:uid="{911DE122-2CB7-4D7E-B972-9A7E80DCD34D}"/>
    <cellStyle name="Total 2 2 3" xfId="14603" xr:uid="{459A4725-81F1-4AAE-8E9C-6563DDBCACC3}"/>
    <cellStyle name="Total 2 2 3 2" xfId="16109" xr:uid="{E62B1951-86AA-4E76-AA04-4B1982286521}"/>
    <cellStyle name="Total 2 2 4" xfId="14649" xr:uid="{6358F38B-C1DE-4FE6-9117-357A3CC0E341}"/>
    <cellStyle name="Total 2 2 4 2" xfId="16128" xr:uid="{5FDCB21B-E15E-4749-B39E-BCB5C9EAF02F}"/>
    <cellStyle name="Total 2 2 5" xfId="13259" xr:uid="{98A154D3-EC2E-4595-9A18-27AB07763EDA}"/>
    <cellStyle name="Total 2 2 5 2" xfId="16069" xr:uid="{D08C3C28-1027-4B91-9D65-01E8E5E81A42}"/>
    <cellStyle name="Total 2 2 6" xfId="15962" xr:uid="{543A379B-721A-4C06-949C-5CA2673DF283}"/>
    <cellStyle name="Total 2 2 6 2" xfId="16138" xr:uid="{E0F09739-209C-41C2-8D9A-847DFC0CC013}"/>
    <cellStyle name="Total 2 3" xfId="7998" xr:uid="{8C74E2F5-7F04-42F0-92D1-3D1573181FFD}"/>
    <cellStyle name="Total 2 3 2" xfId="13356" xr:uid="{492572C3-F2D9-4DCE-8400-91FECF9EACA7}"/>
    <cellStyle name="Total 2 3 2 2" xfId="16099" xr:uid="{67561E9D-26B0-4192-A608-E9024D238679}"/>
    <cellStyle name="Total 2 3 3" xfId="16014" xr:uid="{599307E5-8C97-4150-BFD2-7BAF6D0BC9A9}"/>
    <cellStyle name="Total 2 4" xfId="14620" xr:uid="{BE593E41-AFE4-401C-8EBB-4A96B03287E6}"/>
    <cellStyle name="Total 2 4 2" xfId="16116" xr:uid="{8ED1C3CF-CFC8-4106-AD85-25FCC853DA82}"/>
    <cellStyle name="Total 2 5" xfId="15982" xr:uid="{0040B724-4CDA-4612-BF68-468C5D584E7D}"/>
    <cellStyle name="Total 2 5 2" xfId="16158" xr:uid="{9FB6566A-A634-45A9-93E8-6739296FAEA2}"/>
    <cellStyle name="Total 2 6" xfId="15979" xr:uid="{CD13E2C7-E62E-453E-ABE2-1CEF6A325DF1}"/>
    <cellStyle name="Total 2 6 2" xfId="16155" xr:uid="{E45D1A3E-C3B9-45E6-9E37-422112C01451}"/>
    <cellStyle name="Total 2 7" xfId="13217" xr:uid="{38BEBD4D-1739-411E-80AA-FA3D9DF37730}"/>
    <cellStyle name="Total 2 7 2" xfId="16034" xr:uid="{EB76C551-67EE-4F5A-86DD-8D691B04DB1E}"/>
    <cellStyle name="Totale" xfId="2035" xr:uid="{844C0022-546E-4DCC-AA6D-650395963844}"/>
    <cellStyle name="Totale 2" xfId="7921" xr:uid="{7FDD23B3-3837-434C-ADAF-9C686B3F8D47}"/>
    <cellStyle name="Totale 2 2" xfId="13256" xr:uid="{E87486D0-DB87-4CC3-BC8A-9E6AAAFD5C52}"/>
    <cellStyle name="Totale 2 2 2" xfId="16068" xr:uid="{B8D90B67-C6D5-47E2-B907-A2BEA94345A4}"/>
    <cellStyle name="Totale 2 3" xfId="16006" xr:uid="{D6818FA7-C740-4C5A-B074-75DE78A4485B}"/>
    <cellStyle name="Totale 3" xfId="14658" xr:uid="{FA78896F-0B6A-43EE-96C9-84047A93FF98}"/>
    <cellStyle name="Totale 3 2" xfId="16134" xr:uid="{704EC153-1E74-426A-B714-1A8F290D2039}"/>
    <cellStyle name="Totale 4" xfId="13244" xr:uid="{5DD9AAA5-5BBF-4324-957B-EE1969DFB707}"/>
    <cellStyle name="Totale 4 2" xfId="16057" xr:uid="{A86AACEF-3EA5-49A0-A17E-4067982AEC7D}"/>
    <cellStyle name="Totale 5" xfId="13224" xr:uid="{D01E88D9-8015-4822-B17C-33D05D4148D8}"/>
    <cellStyle name="Totale 5 2" xfId="16037" xr:uid="{5508363B-502D-4704-A44D-955F4E87004B}"/>
    <cellStyle name="Totale 6" xfId="13238" xr:uid="{67C9556D-B75A-4FD7-BEF5-E1957FCE8B31}"/>
    <cellStyle name="Totale 6 2" xfId="16051" xr:uid="{213CC2B6-73E5-42F1-A445-9723D65ACB81}"/>
    <cellStyle name="Ugyldig 2" xfId="3348" xr:uid="{8DEFBF58-1867-40D4-B895-A25435BBC12B}"/>
    <cellStyle name="Uncertain" xfId="2036" xr:uid="{BC645FEE-A6D9-4392-A5F7-A6A1D1F67A6C}"/>
    <cellStyle name="Valore non valido" xfId="2037" xr:uid="{F32E4EC6-5766-4610-96C4-42FC9BD97E7E}"/>
    <cellStyle name="Valore valido" xfId="8" xr:uid="{E1A1A072-C1D1-4E52-B756-BB9C9928CD41}"/>
    <cellStyle name="Warning Text" xfId="28" builtinId="11" customBuiltin="1"/>
    <cellStyle name="Warning Text 2" xfId="3462" xr:uid="{DD3A8F8A-D7D7-43A0-B984-BF94CBC7AD65}"/>
    <cellStyle name="X08_Total Oil" xfId="3463" xr:uid="{520C337B-70DD-4CFE-A9D5-FA1C1F8864F9}"/>
    <cellStyle name="X12_Total Figs 1 dec" xfId="3464" xr:uid="{EB1135D0-8350-449B-86AE-E0A531AEA587}"/>
    <cellStyle name="Years" xfId="2038" xr:uid="{37140533-2AA7-4245-9987-BB0C9FBFC2CE}"/>
    <cellStyle name="Обычный_CRF2002 (1)" xfId="2039" xr:uid="{E368991F-9ED7-49BF-844D-01D30B43BAEB}"/>
  </cellStyles>
  <dxfs count="2">
    <dxf>
      <font>
        <color rgb="FF006100"/>
      </font>
      <fill>
        <patternFill>
          <bgColor rgb="FFC6EFCE"/>
        </patternFill>
      </fill>
    </dxf>
    <dxf>
      <font>
        <color rgb="FF9C0006"/>
      </font>
      <fill>
        <patternFill>
          <bgColor rgb="FFFFC7CE"/>
        </patternFill>
      </fill>
    </dxf>
  </dxfs>
  <tableStyles count="0" defaultTableStyle="TableStyleMedium2" defaultPivotStyle="PivotStyleLight16"/>
  <colors>
    <mruColors>
      <color rgb="FFE8F8EA"/>
      <color rgb="FFDCF4D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5.xml"/><Relationship Id="rId18" Type="http://schemas.openxmlformats.org/officeDocument/2006/relationships/externalLink" Target="externalLinks/externalLink10.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externalLink" Target="externalLinks/externalLink13.xml"/><Relationship Id="rId7" Type="http://schemas.openxmlformats.org/officeDocument/2006/relationships/worksheet" Target="worksheets/sheet7.xml"/><Relationship Id="rId12" Type="http://schemas.openxmlformats.org/officeDocument/2006/relationships/externalLink" Target="externalLinks/externalLink4.xml"/><Relationship Id="rId17" Type="http://schemas.openxmlformats.org/officeDocument/2006/relationships/externalLink" Target="externalLinks/externalLink9.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externalLink" Target="externalLinks/externalLink8.xml"/><Relationship Id="rId20" Type="http://schemas.openxmlformats.org/officeDocument/2006/relationships/externalLink" Target="externalLinks/externalLink12.xml"/><Relationship Id="rId29"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3.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externalLink" Target="externalLinks/externalLink7.xml"/><Relationship Id="rId23" Type="http://schemas.openxmlformats.org/officeDocument/2006/relationships/externalLink" Target="externalLinks/externalLink15.xml"/><Relationship Id="rId28" Type="http://schemas.openxmlformats.org/officeDocument/2006/relationships/customXml" Target="../customXml/item1.xml"/><Relationship Id="rId10" Type="http://schemas.openxmlformats.org/officeDocument/2006/relationships/externalLink" Target="externalLinks/externalLink2.xml"/><Relationship Id="rId19" Type="http://schemas.openxmlformats.org/officeDocument/2006/relationships/externalLink" Target="externalLinks/externalLink11.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externalLink" Target="externalLinks/externalLink6.xml"/><Relationship Id="rId22" Type="http://schemas.openxmlformats.org/officeDocument/2006/relationships/externalLink" Target="externalLinks/externalLink14.xml"/><Relationship Id="rId27" Type="http://schemas.openxmlformats.org/officeDocument/2006/relationships/calcChain" Target="calcChain.xml"/><Relationship Id="rId30" Type="http://schemas.openxmlformats.org/officeDocument/2006/relationships/customXml" Target="../customXml/item3.xml"/></Relationships>
</file>

<file path=xl/drawings/drawing1.xml><?xml version="1.0" encoding="utf-8"?>
<xdr:wsDr xmlns:xdr="http://schemas.openxmlformats.org/drawingml/2006/spreadsheetDrawing" xmlns:a="http://schemas.openxmlformats.org/drawingml/2006/main">
  <xdr:twoCellAnchor>
    <xdr:from>
      <xdr:col>14</xdr:col>
      <xdr:colOff>0</xdr:colOff>
      <xdr:row>14</xdr:row>
      <xdr:rowOff>0</xdr:rowOff>
    </xdr:from>
    <xdr:to>
      <xdr:col>23</xdr:col>
      <xdr:colOff>348279</xdr:colOff>
      <xdr:row>33</xdr:row>
      <xdr:rowOff>83483</xdr:rowOff>
    </xdr:to>
    <xdr:sp macro="" textlink="">
      <xdr:nvSpPr>
        <xdr:cNvPr id="2" name="TextBox 1">
          <a:extLst>
            <a:ext uri="{FF2B5EF4-FFF2-40B4-BE49-F238E27FC236}">
              <a16:creationId xmlns:a16="http://schemas.microsoft.com/office/drawing/2014/main" id="{7635C27E-100C-4817-94B1-2543D711CD17}"/>
            </a:ext>
          </a:extLst>
        </xdr:cNvPr>
        <xdr:cNvSpPr txBox="1"/>
      </xdr:nvSpPr>
      <xdr:spPr>
        <a:xfrm>
          <a:off x="8321040" y="2636520"/>
          <a:ext cx="5697519" cy="339818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Rafs 25 Jan 2018</a:t>
          </a:r>
        </a:p>
        <a:p>
          <a:pPr marL="0" marR="0" lvl="0" indent="0" defTabSz="914400" eaLnBrk="1" fontAlgn="auto" latinLnBrk="0" hangingPunct="1">
            <a:lnSpc>
              <a:spcPct val="100000"/>
            </a:lnSpc>
            <a:spcBef>
              <a:spcPts val="0"/>
            </a:spcBef>
            <a:spcAft>
              <a:spcPts val="0"/>
            </a:spcAft>
            <a:buClrTx/>
            <a:buSzTx/>
            <a:buFontTx/>
            <a:buNone/>
            <a:tabLst/>
            <a:defRPr/>
          </a:pPr>
          <a:endParaRPr lang="en-US" sz="1100"/>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table contained in the TIMES-DK version was disabled because not clear its function. We can define emissions linked to the activity of refineries and to the activity of oil and gas extraction (flares), but so far, this is neglected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Martin Hagberg 2019-10-01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a:t>Activated table . In</a:t>
          </a:r>
          <a:r>
            <a:rPr lang="en-US" sz="1100" baseline="0"/>
            <a:t> other files there are SUP* fuel production technologies using fossil fuels that should give CO2 emissions. </a:t>
          </a:r>
        </a:p>
        <a:p>
          <a:pPr marL="0" marR="0" lvl="0" indent="0" defTabSz="914400" eaLnBrk="1" fontAlgn="auto" latinLnBrk="0" hangingPunct="1">
            <a:lnSpc>
              <a:spcPct val="100000"/>
            </a:lnSpc>
            <a:spcBef>
              <a:spcPts val="0"/>
            </a:spcBef>
            <a:spcAft>
              <a:spcPts val="0"/>
            </a:spcAft>
            <a:buClrTx/>
            <a:buSzTx/>
            <a:buFontTx/>
            <a:buNone/>
            <a:tabLst/>
            <a:defRPr/>
          </a:pPr>
          <a:endParaRPr lang="en-US" sz="1100" baseline="0"/>
        </a:p>
        <a:p>
          <a:pPr marL="0" marR="0" lvl="0" indent="0" defTabSz="914400" eaLnBrk="1" fontAlgn="auto" latinLnBrk="0" hangingPunct="1">
            <a:lnSpc>
              <a:spcPct val="100000"/>
            </a:lnSpc>
            <a:spcBef>
              <a:spcPts val="0"/>
            </a:spcBef>
            <a:spcAft>
              <a:spcPts val="0"/>
            </a:spcAft>
            <a:buClrTx/>
            <a:buSzTx/>
            <a:buFontTx/>
            <a:buNone/>
            <a:tabLst/>
            <a:defRPr/>
          </a:pPr>
          <a:r>
            <a:rPr lang="en-US" sz="1100" baseline="0"/>
            <a:t>Put "0" for WST because this waste fraction represents organic waste for biogas production. </a:t>
          </a:r>
        </a:p>
        <a:p>
          <a:pPr marL="0" marR="0" lvl="0" indent="0" defTabSz="914400" eaLnBrk="1" fontAlgn="auto" latinLnBrk="0" hangingPunct="1">
            <a:lnSpc>
              <a:spcPct val="100000"/>
            </a:lnSpc>
            <a:spcBef>
              <a:spcPts val="0"/>
            </a:spcBef>
            <a:spcAft>
              <a:spcPts val="0"/>
            </a:spcAft>
            <a:buClrTx/>
            <a:buSzTx/>
            <a:buFontTx/>
            <a:buNone/>
            <a:tabLst/>
            <a:defRPr/>
          </a:pPr>
          <a:endParaRPr lang="en-US" sz="1100" baseline="0"/>
        </a:p>
        <a:p>
          <a:r>
            <a:rPr lang="en-US" sz="1100" b="1">
              <a:solidFill>
                <a:schemeClr val="dk1"/>
              </a:solidFill>
              <a:effectLst/>
              <a:latin typeface="+mn-lt"/>
              <a:ea typeface="+mn-ea"/>
              <a:cs typeface="+mn-cs"/>
            </a:rPr>
            <a:t>Mibsi 11/10-19</a:t>
          </a:r>
          <a:endParaRPr lang="en-GB">
            <a:effectLst/>
          </a:endParaRPr>
        </a:p>
        <a:p>
          <a:pPr eaLnBrk="1" fontAlgn="auto" latinLnBrk="0" hangingPunct="1"/>
          <a:r>
            <a:rPr lang="en-GB" sz="1100">
              <a:solidFill>
                <a:schemeClr val="dk1"/>
              </a:solidFill>
              <a:effectLst/>
              <a:latin typeface="+mn-lt"/>
              <a:ea typeface="+mn-ea"/>
              <a:cs typeface="+mn-cs"/>
            </a:rPr>
            <a:t>The table is used from TIMES-DK,</a:t>
          </a:r>
          <a:r>
            <a:rPr lang="en-GB" sz="1100" baseline="0">
              <a:solidFill>
                <a:schemeClr val="dk1"/>
              </a:solidFill>
              <a:effectLst/>
              <a:latin typeface="+mn-lt"/>
              <a:ea typeface="+mn-ea"/>
              <a:cs typeface="+mn-cs"/>
            </a:rPr>
            <a:t> Simplified to have seperate SUP fuelsand allocated SUP emissions</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ivlse-my.sharepoint.com/C:/RAMSES/RAMSES%20Data.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https://ivlse-my.sharepoint.com/C:/RAMSES/Simuleringer/2012/2012-08-27/Rettelser_foretaget_i_DATA69_2010.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https://ivlse-my.sharepoint.com/EsApplNT/ESTAT-E5/Documents%20and%20Settings/meyered/Local%20Settings/Temporary%20Internet%20Files/OLK111/TMP/BALANCE.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Lame12/f$/Documents%20and%20Settings/labriet/Local%20Settings/Temp/TMPL_RES.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https://ivlse-my.sharepoint.com/Lame12/f$/Documents%20and%20Settings/labriet/Local%20Settings/Temp/TMPL_RES.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VT_DK_SUP.xlsx"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VT_NO_SUP.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ivlse-my.sharepoint.com/C:/Users/B003206/AppData/Local/Microsoft/Windows/Temporary%20Internet%20Files/Content.Outlook/I9492QGX/Alternativ%20Drivmiddelmodel%20v%20%203%200%20MHO%202014-12-02.xlsm"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ivlse-my.sharepoint.com/EsApplNT/ESTAT-E5/TEMP/Common%20Reporting%20Format%20V1.01.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s://ivlse-my.sharepoint.com/C:/VEDA/VEDA_Models/TIMES-DK-TRA_20140623/TIMES-DK-TRA_20140623/SubRES_TMPL/ad_beregningsmodel_version_2_1_maj_2013_(4)(1).xlsm"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https://ivlse-my.sharepoint.com/O:/03%20Team%20Modeller%20og%20analyser/Br&#230;ndselspriser/Br&#230;ndselspriser%202012/Regneark/Br&#230;ndselspriser%202012%20-%2020120628.xlsm"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https://ivlse-my.sharepoint.com/Spot/Office/temphold/TMPL_RES.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C:/VEDA/VEDA_Models/Denmark/TIMES-DK_Power_master/_VT_DK_SUP_V1p9.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https://ivlse-my.sharepoint.com/personal/dmytro_romanchenko_ivl_se/Documents/Documents/Arbete/Projects/NCES2020/!!!%20MY%20files%20!!!/Iceland_Model/Iceland_Model/ELC_SUP_IS_files/VT_IS_NO_SUP_20200530.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https://ivlse-my.sharepoint.com/C:/VEDA/VEDA_Models/TIMES-DK-TRA_20140623/TIMES-DK-TRA_20140623/Supply-Use_OilProduc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al"/>
      <sheetName val="ElDemand"/>
      <sheetName val="Transmission"/>
      <sheetName val="DHDemand"/>
      <sheetName val="Plants"/>
      <sheetName val="TechnologyData"/>
      <sheetName val="FuelPrice"/>
      <sheetName val="FuelTax"/>
      <sheetName val="FuelMix"/>
      <sheetName val="FuelProperty"/>
      <sheetName val="DHprice"/>
      <sheetName val="Subsidy"/>
      <sheetName val="TVAR"/>
      <sheetName val="YVAR"/>
      <sheetName val="Data fra Sammenfatningsmodellen"/>
      <sheetName val="Vind- &amp; Biogasprognoser"/>
      <sheetName val="Udtræk Elkapaciteter"/>
    </sheetNames>
    <sheetDataSet>
      <sheetData sheetId="0">
        <row r="1">
          <cell r="A1" t="str">
            <v>RAMSES version 6.12 DATA SET</v>
          </cell>
        </row>
      </sheetData>
      <sheetData sheetId="1"/>
      <sheetData sheetId="2"/>
      <sheetData sheetId="3"/>
      <sheetData sheetId="4">
        <row r="2">
          <cell r="H2">
            <v>2004</v>
          </cell>
          <cell r="J2">
            <v>2035</v>
          </cell>
        </row>
        <row r="4">
          <cell r="J4" t="b">
            <v>1</v>
          </cell>
        </row>
        <row r="5">
          <cell r="J5" t="b">
            <v>1</v>
          </cell>
        </row>
        <row r="6">
          <cell r="J6">
            <v>1000</v>
          </cell>
        </row>
      </sheetData>
      <sheetData sheetId="5">
        <row r="11">
          <cell r="F11">
            <v>247</v>
          </cell>
        </row>
        <row r="14">
          <cell r="A14" t="str">
            <v>BiomassLargeCHP</v>
          </cell>
          <cell r="B14" t="str">
            <v>Eff.</v>
          </cell>
          <cell r="C14" t="str">
            <v>Cb</v>
          </cell>
          <cell r="D14" t="str">
            <v>Cv</v>
          </cell>
          <cell r="E14" t="str">
            <v>POutage</v>
          </cell>
          <cell r="F14" t="str">
            <v>UPOutage</v>
          </cell>
          <cell r="G14" t="str">
            <v>Invest</v>
          </cell>
          <cell r="H14" t="str">
            <v>O&amp;Mfixed</v>
          </cell>
          <cell r="I14" t="str">
            <v>O&amp;Mvar</v>
          </cell>
          <cell r="J14" t="str">
            <v>Desulp</v>
          </cell>
          <cell r="K14" t="str">
            <v>NO2</v>
          </cell>
          <cell r="L14" t="str">
            <v>CH4</v>
          </cell>
          <cell r="M14" t="str">
            <v>N2O</v>
          </cell>
          <cell r="O14" t="str">
            <v>OnshoreWindPark</v>
          </cell>
          <cell r="P14" t="str">
            <v>Eff.</v>
          </cell>
          <cell r="Q14" t="str">
            <v>Cb</v>
          </cell>
          <cell r="R14" t="str">
            <v>Cv</v>
          </cell>
          <cell r="S14" t="str">
            <v>POutage</v>
          </cell>
          <cell r="T14" t="str">
            <v>UPOutage</v>
          </cell>
          <cell r="U14" t="str">
            <v>Invest</v>
          </cell>
          <cell r="V14" t="str">
            <v>O&amp;Mfixed</v>
          </cell>
          <cell r="W14" t="str">
            <v>O&amp;Mvar</v>
          </cell>
          <cell r="X14" t="str">
            <v>Desulp</v>
          </cell>
          <cell r="Y14" t="str">
            <v>NO2</v>
          </cell>
          <cell r="Z14" t="str">
            <v>CH4</v>
          </cell>
          <cell r="AA14" t="str">
            <v>N2O</v>
          </cell>
        </row>
        <row r="15">
          <cell r="A15" t="str">
            <v>Investeringsår</v>
          </cell>
          <cell r="B15" t="str">
            <v>%</v>
          </cell>
          <cell r="C15" t="str">
            <v>p.u.</v>
          </cell>
          <cell r="D15" t="str">
            <v>p.u.</v>
          </cell>
          <cell r="E15" t="str">
            <v>%</v>
          </cell>
          <cell r="F15" t="str">
            <v>%</v>
          </cell>
          <cell r="G15" t="str">
            <v>Mkr./MW</v>
          </cell>
          <cell r="H15" t="str">
            <v>Mkr/MWy</v>
          </cell>
          <cell r="I15" t="str">
            <v>kr/MWh</v>
          </cell>
          <cell r="J15" t="str">
            <v>p.u</v>
          </cell>
          <cell r="K15" t="str">
            <v>g/GJ</v>
          </cell>
          <cell r="L15" t="str">
            <v>g/GJ</v>
          </cell>
          <cell r="M15" t="str">
            <v>g/GJ</v>
          </cell>
          <cell r="O15" t="str">
            <v>Investeringsår</v>
          </cell>
          <cell r="P15" t="str">
            <v>%</v>
          </cell>
          <cell r="Q15" t="str">
            <v>p.u.</v>
          </cell>
          <cell r="R15" t="str">
            <v>p.u.</v>
          </cell>
          <cell r="S15" t="str">
            <v>%</v>
          </cell>
          <cell r="T15" t="str">
            <v>%</v>
          </cell>
          <cell r="U15" t="str">
            <v>Mkr./MW</v>
          </cell>
          <cell r="V15" t="str">
            <v>Mkr/MWy</v>
          </cell>
          <cell r="W15" t="str">
            <v>kr/MWh</v>
          </cell>
          <cell r="X15" t="str">
            <v>p.u</v>
          </cell>
          <cell r="Y15" t="str">
            <v>g/GJ</v>
          </cell>
          <cell r="Z15" t="str">
            <v>g/GJ</v>
          </cell>
          <cell r="AA15" t="str">
            <v>g/GJ</v>
          </cell>
        </row>
        <row r="16">
          <cell r="A16">
            <v>2010</v>
          </cell>
          <cell r="B16">
            <v>0.437</v>
          </cell>
          <cell r="C16">
            <v>0.75</v>
          </cell>
          <cell r="D16">
            <v>0.15</v>
          </cell>
          <cell r="E16">
            <v>7.0000000000000007E-2</v>
          </cell>
          <cell r="F16">
            <v>7.0000000000000007E-2</v>
          </cell>
          <cell r="G16">
            <v>15.198</v>
          </cell>
          <cell r="H16">
            <v>0.42614000000000002</v>
          </cell>
          <cell r="I16">
            <v>14.9</v>
          </cell>
          <cell r="J16">
            <v>0.97</v>
          </cell>
          <cell r="K16">
            <v>38</v>
          </cell>
          <cell r="L16">
            <v>2</v>
          </cell>
          <cell r="M16">
            <v>0.8</v>
          </cell>
          <cell r="O16">
            <v>2010</v>
          </cell>
          <cell r="P16">
            <v>1</v>
          </cell>
          <cell r="Q16">
            <v>0</v>
          </cell>
          <cell r="R16">
            <v>0</v>
          </cell>
          <cell r="S16">
            <v>0</v>
          </cell>
          <cell r="T16">
            <v>0</v>
          </cell>
          <cell r="U16">
            <v>10.43</v>
          </cell>
          <cell r="V16">
            <v>0.15645000000000001</v>
          </cell>
          <cell r="W16">
            <v>52.15</v>
          </cell>
          <cell r="X16">
            <v>0</v>
          </cell>
          <cell r="Y16">
            <v>0</v>
          </cell>
          <cell r="Z16">
            <v>0</v>
          </cell>
          <cell r="AA16">
            <v>0</v>
          </cell>
        </row>
        <row r="17">
          <cell r="A17">
            <v>2011</v>
          </cell>
          <cell r="B17">
            <v>0.437</v>
          </cell>
          <cell r="C17">
            <v>0.75</v>
          </cell>
          <cell r="D17">
            <v>0.15</v>
          </cell>
          <cell r="E17">
            <v>7.0000000000000007E-2</v>
          </cell>
          <cell r="F17">
            <v>7.0000000000000007E-2</v>
          </cell>
          <cell r="G17">
            <v>15.198</v>
          </cell>
          <cell r="H17">
            <v>0.42614000000000002</v>
          </cell>
          <cell r="I17">
            <v>14.9</v>
          </cell>
          <cell r="J17">
            <v>0.97</v>
          </cell>
          <cell r="K17">
            <v>38</v>
          </cell>
          <cell r="L17">
            <v>2</v>
          </cell>
          <cell r="M17">
            <v>0.8</v>
          </cell>
          <cell r="O17">
            <v>2011</v>
          </cell>
          <cell r="P17">
            <v>1</v>
          </cell>
          <cell r="Q17">
            <v>0</v>
          </cell>
          <cell r="R17">
            <v>0</v>
          </cell>
          <cell r="S17">
            <v>0</v>
          </cell>
          <cell r="T17">
            <v>0</v>
          </cell>
          <cell r="U17">
            <v>10.43</v>
          </cell>
          <cell r="V17">
            <v>0.15645000000000001</v>
          </cell>
          <cell r="W17">
            <v>52.15</v>
          </cell>
          <cell r="X17">
            <v>0</v>
          </cell>
          <cell r="Y17">
            <v>0</v>
          </cell>
          <cell r="Z17">
            <v>0</v>
          </cell>
          <cell r="AA17">
            <v>0</v>
          </cell>
        </row>
        <row r="18">
          <cell r="A18">
            <v>2012</v>
          </cell>
          <cell r="B18">
            <v>0.437</v>
          </cell>
          <cell r="C18">
            <v>0.75</v>
          </cell>
          <cell r="D18">
            <v>0.15</v>
          </cell>
          <cell r="E18">
            <v>7.0000000000000007E-2</v>
          </cell>
          <cell r="F18">
            <v>7.0000000000000007E-2</v>
          </cell>
          <cell r="G18">
            <v>15.198</v>
          </cell>
          <cell r="H18">
            <v>0.42614000000000002</v>
          </cell>
          <cell r="I18">
            <v>14.9</v>
          </cell>
          <cell r="J18">
            <v>0.97</v>
          </cell>
          <cell r="K18">
            <v>38</v>
          </cell>
          <cell r="L18">
            <v>2</v>
          </cell>
          <cell r="M18">
            <v>0.8</v>
          </cell>
          <cell r="O18">
            <v>2012</v>
          </cell>
          <cell r="P18">
            <v>1</v>
          </cell>
          <cell r="Q18">
            <v>0</v>
          </cell>
          <cell r="R18">
            <v>0</v>
          </cell>
          <cell r="S18">
            <v>0</v>
          </cell>
          <cell r="T18">
            <v>0</v>
          </cell>
          <cell r="U18">
            <v>10.43</v>
          </cell>
          <cell r="V18">
            <v>0.15645000000000001</v>
          </cell>
          <cell r="W18">
            <v>52.15</v>
          </cell>
          <cell r="X18">
            <v>0</v>
          </cell>
          <cell r="Y18">
            <v>0</v>
          </cell>
          <cell r="Z18">
            <v>0</v>
          </cell>
          <cell r="AA18">
            <v>0</v>
          </cell>
        </row>
        <row r="19">
          <cell r="A19">
            <v>2013</v>
          </cell>
          <cell r="B19">
            <v>0.437</v>
          </cell>
          <cell r="C19">
            <v>0.75</v>
          </cell>
          <cell r="D19">
            <v>0.15</v>
          </cell>
          <cell r="E19">
            <v>7.0000000000000007E-2</v>
          </cell>
          <cell r="F19">
            <v>7.0000000000000007E-2</v>
          </cell>
          <cell r="G19">
            <v>15.198</v>
          </cell>
          <cell r="H19">
            <v>0.42614000000000002</v>
          </cell>
          <cell r="I19">
            <v>14.9</v>
          </cell>
          <cell r="J19">
            <v>0.97</v>
          </cell>
          <cell r="K19">
            <v>38</v>
          </cell>
          <cell r="L19">
            <v>2</v>
          </cell>
          <cell r="M19">
            <v>0.8</v>
          </cell>
          <cell r="O19">
            <v>2013</v>
          </cell>
          <cell r="P19">
            <v>1</v>
          </cell>
          <cell r="Q19">
            <v>0</v>
          </cell>
          <cell r="R19">
            <v>0</v>
          </cell>
          <cell r="S19">
            <v>0</v>
          </cell>
          <cell r="T19">
            <v>0</v>
          </cell>
          <cell r="U19">
            <v>10.43</v>
          </cell>
          <cell r="V19">
            <v>0.15645000000000001</v>
          </cell>
          <cell r="W19">
            <v>52.15</v>
          </cell>
          <cell r="X19">
            <v>0</v>
          </cell>
          <cell r="Y19">
            <v>0</v>
          </cell>
          <cell r="Z19">
            <v>0</v>
          </cell>
          <cell r="AA19">
            <v>0</v>
          </cell>
        </row>
        <row r="20">
          <cell r="A20">
            <v>2014</v>
          </cell>
          <cell r="B20">
            <v>0.437</v>
          </cell>
          <cell r="C20">
            <v>0.75</v>
          </cell>
          <cell r="D20">
            <v>0.15</v>
          </cell>
          <cell r="E20">
            <v>7.0000000000000007E-2</v>
          </cell>
          <cell r="F20">
            <v>7.0000000000000007E-2</v>
          </cell>
          <cell r="G20">
            <v>15.198</v>
          </cell>
          <cell r="H20">
            <v>0.42614000000000002</v>
          </cell>
          <cell r="I20">
            <v>14.9</v>
          </cell>
          <cell r="J20">
            <v>0.97</v>
          </cell>
          <cell r="K20">
            <v>38</v>
          </cell>
          <cell r="L20">
            <v>2</v>
          </cell>
          <cell r="M20">
            <v>0.8</v>
          </cell>
          <cell r="O20">
            <v>2014</v>
          </cell>
          <cell r="P20">
            <v>1</v>
          </cell>
          <cell r="Q20">
            <v>0</v>
          </cell>
          <cell r="R20">
            <v>0</v>
          </cell>
          <cell r="S20">
            <v>0</v>
          </cell>
          <cell r="T20">
            <v>0</v>
          </cell>
          <cell r="U20">
            <v>10.43</v>
          </cell>
          <cell r="V20">
            <v>0.15645000000000001</v>
          </cell>
          <cell r="W20">
            <v>52.15</v>
          </cell>
          <cell r="X20">
            <v>0</v>
          </cell>
          <cell r="Y20">
            <v>0</v>
          </cell>
          <cell r="Z20">
            <v>0</v>
          </cell>
          <cell r="AA20">
            <v>0</v>
          </cell>
        </row>
        <row r="21">
          <cell r="A21">
            <v>2015</v>
          </cell>
          <cell r="B21">
            <v>0.437</v>
          </cell>
          <cell r="C21">
            <v>0.75</v>
          </cell>
          <cell r="D21">
            <v>0.15</v>
          </cell>
          <cell r="E21">
            <v>7.0000000000000007E-2</v>
          </cell>
          <cell r="F21">
            <v>7.0000000000000007E-2</v>
          </cell>
          <cell r="G21">
            <v>15.198</v>
          </cell>
          <cell r="H21">
            <v>0.42614000000000002</v>
          </cell>
          <cell r="I21">
            <v>14.9</v>
          </cell>
          <cell r="J21">
            <v>0.97</v>
          </cell>
          <cell r="K21">
            <v>38</v>
          </cell>
          <cell r="L21">
            <v>2</v>
          </cell>
          <cell r="M21">
            <v>0.8</v>
          </cell>
          <cell r="O21">
            <v>2015</v>
          </cell>
          <cell r="P21">
            <v>1</v>
          </cell>
          <cell r="Q21">
            <v>0</v>
          </cell>
          <cell r="R21">
            <v>0</v>
          </cell>
          <cell r="S21">
            <v>0</v>
          </cell>
          <cell r="T21">
            <v>0</v>
          </cell>
          <cell r="U21">
            <v>10.43</v>
          </cell>
          <cell r="V21">
            <v>0.15645000000000001</v>
          </cell>
          <cell r="W21">
            <v>52.15</v>
          </cell>
          <cell r="X21">
            <v>0</v>
          </cell>
          <cell r="Y21">
            <v>0</v>
          </cell>
          <cell r="Z21">
            <v>0</v>
          </cell>
          <cell r="AA21">
            <v>0</v>
          </cell>
        </row>
        <row r="22">
          <cell r="A22">
            <v>2016</v>
          </cell>
          <cell r="B22">
            <v>0.44174999999999998</v>
          </cell>
          <cell r="C22">
            <v>0.76800000000000002</v>
          </cell>
          <cell r="D22">
            <v>0.15</v>
          </cell>
          <cell r="E22">
            <v>7.0000000000000007E-2</v>
          </cell>
          <cell r="F22">
            <v>7.0000000000000007E-2</v>
          </cell>
          <cell r="G22">
            <v>15.1831</v>
          </cell>
          <cell r="H22">
            <v>0.43269600000000003</v>
          </cell>
          <cell r="I22">
            <v>15.198</v>
          </cell>
          <cell r="J22">
            <v>0.97</v>
          </cell>
          <cell r="K22">
            <v>37.4</v>
          </cell>
          <cell r="L22">
            <v>2</v>
          </cell>
          <cell r="M22">
            <v>0.8</v>
          </cell>
          <cell r="O22">
            <v>2016</v>
          </cell>
          <cell r="P22">
            <v>1</v>
          </cell>
          <cell r="Q22">
            <v>0</v>
          </cell>
          <cell r="R22">
            <v>0</v>
          </cell>
          <cell r="S22">
            <v>0</v>
          </cell>
          <cell r="T22">
            <v>0</v>
          </cell>
          <cell r="U22">
            <v>10.3108</v>
          </cell>
          <cell r="V22">
            <v>0.15421499999999999</v>
          </cell>
          <cell r="W22">
            <v>51.405000000000001</v>
          </cell>
          <cell r="X22">
            <v>0</v>
          </cell>
          <cell r="Y22">
            <v>0</v>
          </cell>
          <cell r="Z22">
            <v>0</v>
          </cell>
          <cell r="AA22">
            <v>0</v>
          </cell>
        </row>
        <row r="23">
          <cell r="A23">
            <v>2017</v>
          </cell>
          <cell r="B23">
            <v>0.44649999999999995</v>
          </cell>
          <cell r="C23">
            <v>0.78600000000000003</v>
          </cell>
          <cell r="D23">
            <v>0.15</v>
          </cell>
          <cell r="E23">
            <v>7.0000000000000007E-2</v>
          </cell>
          <cell r="F23">
            <v>7.0000000000000007E-2</v>
          </cell>
          <cell r="G23">
            <v>15.168199999999999</v>
          </cell>
          <cell r="H23">
            <v>0.43925200000000003</v>
          </cell>
          <cell r="I23">
            <v>15.496</v>
          </cell>
          <cell r="J23">
            <v>0.97</v>
          </cell>
          <cell r="K23">
            <v>36.799999999999997</v>
          </cell>
          <cell r="L23">
            <v>2</v>
          </cell>
          <cell r="M23">
            <v>0.8</v>
          </cell>
          <cell r="O23">
            <v>2017</v>
          </cell>
          <cell r="P23">
            <v>1</v>
          </cell>
          <cell r="Q23">
            <v>0</v>
          </cell>
          <cell r="R23">
            <v>0</v>
          </cell>
          <cell r="S23">
            <v>0</v>
          </cell>
          <cell r="T23">
            <v>0</v>
          </cell>
          <cell r="U23">
            <v>10.191600000000001</v>
          </cell>
          <cell r="V23">
            <v>0.15197999999999998</v>
          </cell>
          <cell r="W23">
            <v>50.660000000000004</v>
          </cell>
          <cell r="X23">
            <v>0</v>
          </cell>
          <cell r="Y23">
            <v>0</v>
          </cell>
          <cell r="Z23">
            <v>0</v>
          </cell>
          <cell r="AA23">
            <v>0</v>
          </cell>
        </row>
        <row r="24">
          <cell r="A24">
            <v>2018</v>
          </cell>
          <cell r="B24">
            <v>0.45124999999999993</v>
          </cell>
          <cell r="C24">
            <v>0.80400000000000005</v>
          </cell>
          <cell r="D24">
            <v>0.15</v>
          </cell>
          <cell r="E24">
            <v>7.0000000000000007E-2</v>
          </cell>
          <cell r="F24">
            <v>7.0000000000000007E-2</v>
          </cell>
          <cell r="G24">
            <v>15.153299999999998</v>
          </cell>
          <cell r="H24">
            <v>0.44580800000000004</v>
          </cell>
          <cell r="I24">
            <v>15.794</v>
          </cell>
          <cell r="J24">
            <v>0.97</v>
          </cell>
          <cell r="K24">
            <v>36.199999999999996</v>
          </cell>
          <cell r="L24">
            <v>2</v>
          </cell>
          <cell r="M24">
            <v>0.8</v>
          </cell>
          <cell r="O24">
            <v>2018</v>
          </cell>
          <cell r="P24">
            <v>1</v>
          </cell>
          <cell r="Q24">
            <v>0</v>
          </cell>
          <cell r="R24">
            <v>0</v>
          </cell>
          <cell r="S24">
            <v>0</v>
          </cell>
          <cell r="T24">
            <v>0</v>
          </cell>
          <cell r="U24">
            <v>10.072400000000002</v>
          </cell>
          <cell r="V24">
            <v>0.14974499999999996</v>
          </cell>
          <cell r="W24">
            <v>49.915000000000006</v>
          </cell>
          <cell r="X24">
            <v>0</v>
          </cell>
          <cell r="Y24">
            <v>0</v>
          </cell>
          <cell r="Z24">
            <v>0</v>
          </cell>
          <cell r="AA24">
            <v>0</v>
          </cell>
        </row>
        <row r="25">
          <cell r="A25">
            <v>2019</v>
          </cell>
          <cell r="B25">
            <v>0.45599999999999991</v>
          </cell>
          <cell r="C25">
            <v>0.82200000000000006</v>
          </cell>
          <cell r="D25">
            <v>0.15</v>
          </cell>
          <cell r="E25">
            <v>7.0000000000000007E-2</v>
          </cell>
          <cell r="F25">
            <v>7.0000000000000007E-2</v>
          </cell>
          <cell r="G25">
            <v>15.138399999999997</v>
          </cell>
          <cell r="H25">
            <v>0.45236400000000004</v>
          </cell>
          <cell r="I25">
            <v>16.091999999999999</v>
          </cell>
          <cell r="J25">
            <v>0.97</v>
          </cell>
          <cell r="K25">
            <v>35.599999999999994</v>
          </cell>
          <cell r="L25">
            <v>2</v>
          </cell>
          <cell r="M25">
            <v>0.8</v>
          </cell>
          <cell r="O25">
            <v>2019</v>
          </cell>
          <cell r="P25">
            <v>1</v>
          </cell>
          <cell r="Q25">
            <v>0</v>
          </cell>
          <cell r="R25">
            <v>0</v>
          </cell>
          <cell r="S25">
            <v>0</v>
          </cell>
          <cell r="T25">
            <v>0</v>
          </cell>
          <cell r="U25">
            <v>9.9532000000000025</v>
          </cell>
          <cell r="V25">
            <v>0.14750999999999995</v>
          </cell>
          <cell r="W25">
            <v>49.170000000000009</v>
          </cell>
          <cell r="X25">
            <v>0</v>
          </cell>
          <cell r="Y25">
            <v>0</v>
          </cell>
          <cell r="Z25">
            <v>0</v>
          </cell>
          <cell r="AA25">
            <v>0</v>
          </cell>
        </row>
        <row r="26">
          <cell r="A26">
            <v>2020</v>
          </cell>
          <cell r="B26">
            <v>0.46074999999999999</v>
          </cell>
          <cell r="C26">
            <v>0.84</v>
          </cell>
          <cell r="D26">
            <v>0.15</v>
          </cell>
          <cell r="E26">
            <v>7.0000000000000007E-2</v>
          </cell>
          <cell r="F26">
            <v>7.0000000000000007E-2</v>
          </cell>
          <cell r="G26">
            <v>15.123499999999998</v>
          </cell>
          <cell r="H26">
            <v>0.45891999999999999</v>
          </cell>
          <cell r="I26">
            <v>16.39</v>
          </cell>
          <cell r="J26">
            <v>0.97</v>
          </cell>
          <cell r="K26">
            <v>35</v>
          </cell>
          <cell r="L26">
            <v>2</v>
          </cell>
          <cell r="M26">
            <v>0.8</v>
          </cell>
          <cell r="O26">
            <v>2020</v>
          </cell>
          <cell r="P26">
            <v>1</v>
          </cell>
          <cell r="Q26">
            <v>0</v>
          </cell>
          <cell r="R26">
            <v>0</v>
          </cell>
          <cell r="S26">
            <v>0</v>
          </cell>
          <cell r="T26">
            <v>0</v>
          </cell>
          <cell r="U26">
            <v>9.8340000000000014</v>
          </cell>
          <cell r="V26">
            <v>0.14527499999999999</v>
          </cell>
          <cell r="W26">
            <v>48.425000000000004</v>
          </cell>
          <cell r="X26">
            <v>0</v>
          </cell>
          <cell r="Y26">
            <v>0</v>
          </cell>
          <cell r="Z26">
            <v>0</v>
          </cell>
          <cell r="AA26">
            <v>0</v>
          </cell>
        </row>
        <row r="27">
          <cell r="A27">
            <v>2021</v>
          </cell>
          <cell r="B27">
            <v>0.46407500000000002</v>
          </cell>
          <cell r="C27">
            <v>0.85699999999999998</v>
          </cell>
          <cell r="D27">
            <v>0.15</v>
          </cell>
          <cell r="E27">
            <v>7.0000000000000007E-2</v>
          </cell>
          <cell r="F27">
            <v>7.0000000000000007E-2</v>
          </cell>
          <cell r="G27">
            <v>15.093699999999998</v>
          </cell>
          <cell r="H27">
            <v>0.45891999999999999</v>
          </cell>
          <cell r="I27">
            <v>16.39</v>
          </cell>
          <cell r="J27">
            <v>0.97</v>
          </cell>
          <cell r="K27">
            <v>35</v>
          </cell>
          <cell r="L27">
            <v>2</v>
          </cell>
          <cell r="M27">
            <v>0.8</v>
          </cell>
          <cell r="O27">
            <v>2021</v>
          </cell>
          <cell r="P27">
            <v>1</v>
          </cell>
          <cell r="Q27">
            <v>0</v>
          </cell>
          <cell r="R27">
            <v>0</v>
          </cell>
          <cell r="S27">
            <v>0</v>
          </cell>
          <cell r="T27">
            <v>0</v>
          </cell>
          <cell r="U27">
            <v>9.811650000000002</v>
          </cell>
          <cell r="V27">
            <v>0.14415749999999999</v>
          </cell>
          <cell r="W27">
            <v>48.052500000000002</v>
          </cell>
          <cell r="X27">
            <v>0</v>
          </cell>
          <cell r="Y27">
            <v>0</v>
          </cell>
          <cell r="Z27">
            <v>0</v>
          </cell>
          <cell r="AA27">
            <v>0</v>
          </cell>
        </row>
        <row r="28">
          <cell r="A28">
            <v>2022</v>
          </cell>
          <cell r="B28">
            <v>0.46740000000000004</v>
          </cell>
          <cell r="C28">
            <v>0.874</v>
          </cell>
          <cell r="D28">
            <v>0.15</v>
          </cell>
          <cell r="E28">
            <v>7.0000000000000007E-2</v>
          </cell>
          <cell r="F28">
            <v>7.0000000000000007E-2</v>
          </cell>
          <cell r="G28">
            <v>15.063899999999999</v>
          </cell>
          <cell r="H28">
            <v>0.45891999999999999</v>
          </cell>
          <cell r="I28">
            <v>16.39</v>
          </cell>
          <cell r="J28">
            <v>0.97</v>
          </cell>
          <cell r="K28">
            <v>35</v>
          </cell>
          <cell r="L28">
            <v>2</v>
          </cell>
          <cell r="M28">
            <v>0.8</v>
          </cell>
          <cell r="O28">
            <v>2022</v>
          </cell>
          <cell r="P28">
            <v>1</v>
          </cell>
          <cell r="Q28">
            <v>0</v>
          </cell>
          <cell r="R28">
            <v>0</v>
          </cell>
          <cell r="S28">
            <v>0</v>
          </cell>
          <cell r="T28">
            <v>0</v>
          </cell>
          <cell r="U28">
            <v>9.7893000000000026</v>
          </cell>
          <cell r="V28">
            <v>0.14304</v>
          </cell>
          <cell r="W28">
            <v>47.68</v>
          </cell>
          <cell r="X28">
            <v>0</v>
          </cell>
          <cell r="Y28">
            <v>0</v>
          </cell>
          <cell r="Z28">
            <v>0</v>
          </cell>
          <cell r="AA28">
            <v>0</v>
          </cell>
        </row>
        <row r="29">
          <cell r="A29">
            <v>2023</v>
          </cell>
          <cell r="B29">
            <v>0.47072500000000006</v>
          </cell>
          <cell r="C29">
            <v>0.89100000000000001</v>
          </cell>
          <cell r="D29">
            <v>0.15</v>
          </cell>
          <cell r="E29">
            <v>7.0000000000000007E-2</v>
          </cell>
          <cell r="F29">
            <v>7.0000000000000007E-2</v>
          </cell>
          <cell r="G29">
            <v>15.034099999999999</v>
          </cell>
          <cell r="H29">
            <v>0.45891999999999999</v>
          </cell>
          <cell r="I29">
            <v>16.39</v>
          </cell>
          <cell r="J29">
            <v>0.97</v>
          </cell>
          <cell r="K29">
            <v>35</v>
          </cell>
          <cell r="L29">
            <v>2</v>
          </cell>
          <cell r="M29">
            <v>0.8</v>
          </cell>
          <cell r="O29">
            <v>2023</v>
          </cell>
          <cell r="P29">
            <v>1</v>
          </cell>
          <cell r="Q29">
            <v>0</v>
          </cell>
          <cell r="R29">
            <v>0</v>
          </cell>
          <cell r="S29">
            <v>0</v>
          </cell>
          <cell r="T29">
            <v>0</v>
          </cell>
          <cell r="U29">
            <v>9.7669500000000031</v>
          </cell>
          <cell r="V29">
            <v>0.14192250000000001</v>
          </cell>
          <cell r="W29">
            <v>47.307499999999997</v>
          </cell>
          <cell r="X29">
            <v>0</v>
          </cell>
          <cell r="Y29">
            <v>0</v>
          </cell>
          <cell r="Z29">
            <v>0</v>
          </cell>
          <cell r="AA29">
            <v>0</v>
          </cell>
        </row>
        <row r="30">
          <cell r="A30">
            <v>2024</v>
          </cell>
          <cell r="B30">
            <v>0.47405000000000008</v>
          </cell>
          <cell r="C30">
            <v>0.90800000000000003</v>
          </cell>
          <cell r="D30">
            <v>0.15</v>
          </cell>
          <cell r="E30">
            <v>7.0000000000000007E-2</v>
          </cell>
          <cell r="F30">
            <v>7.0000000000000007E-2</v>
          </cell>
          <cell r="G30">
            <v>15.004299999999999</v>
          </cell>
          <cell r="H30">
            <v>0.45891999999999999</v>
          </cell>
          <cell r="I30">
            <v>16.39</v>
          </cell>
          <cell r="J30">
            <v>0.97</v>
          </cell>
          <cell r="K30">
            <v>35</v>
          </cell>
          <cell r="L30">
            <v>2</v>
          </cell>
          <cell r="M30">
            <v>0.8</v>
          </cell>
          <cell r="O30">
            <v>2024</v>
          </cell>
          <cell r="P30">
            <v>1</v>
          </cell>
          <cell r="Q30">
            <v>0</v>
          </cell>
          <cell r="R30">
            <v>0</v>
          </cell>
          <cell r="S30">
            <v>0</v>
          </cell>
          <cell r="T30">
            <v>0</v>
          </cell>
          <cell r="U30">
            <v>9.7446000000000037</v>
          </cell>
          <cell r="V30">
            <v>0.14080500000000001</v>
          </cell>
          <cell r="W30">
            <v>46.934999999999995</v>
          </cell>
          <cell r="X30">
            <v>0</v>
          </cell>
          <cell r="Y30">
            <v>0</v>
          </cell>
          <cell r="Z30">
            <v>0</v>
          </cell>
          <cell r="AA30">
            <v>0</v>
          </cell>
        </row>
        <row r="31">
          <cell r="A31">
            <v>2025</v>
          </cell>
          <cell r="B31">
            <v>0.4773750000000001</v>
          </cell>
          <cell r="C31">
            <v>0.92500000000000004</v>
          </cell>
          <cell r="D31">
            <v>0.15</v>
          </cell>
          <cell r="E31">
            <v>7.0000000000000007E-2</v>
          </cell>
          <cell r="F31">
            <v>7.0000000000000007E-2</v>
          </cell>
          <cell r="G31">
            <v>14.974499999999999</v>
          </cell>
          <cell r="H31">
            <v>0.45891999999999999</v>
          </cell>
          <cell r="I31">
            <v>16.39</v>
          </cell>
          <cell r="J31">
            <v>0.97</v>
          </cell>
          <cell r="K31">
            <v>35</v>
          </cell>
          <cell r="L31">
            <v>2</v>
          </cell>
          <cell r="M31">
            <v>0.8</v>
          </cell>
          <cell r="O31">
            <v>2025</v>
          </cell>
          <cell r="P31">
            <v>1</v>
          </cell>
          <cell r="Q31">
            <v>0</v>
          </cell>
          <cell r="R31">
            <v>0</v>
          </cell>
          <cell r="S31">
            <v>0</v>
          </cell>
          <cell r="T31">
            <v>0</v>
          </cell>
          <cell r="U31">
            <v>9.7222500000000043</v>
          </cell>
          <cell r="V31">
            <v>0.13968750000000002</v>
          </cell>
          <cell r="W31">
            <v>46.562499999999993</v>
          </cell>
          <cell r="X31">
            <v>0</v>
          </cell>
          <cell r="Y31">
            <v>0</v>
          </cell>
          <cell r="Z31">
            <v>0</v>
          </cell>
          <cell r="AA31">
            <v>0</v>
          </cell>
        </row>
        <row r="32">
          <cell r="A32">
            <v>2026</v>
          </cell>
          <cell r="B32">
            <v>0.48070000000000013</v>
          </cell>
          <cell r="C32">
            <v>0.94200000000000006</v>
          </cell>
          <cell r="D32">
            <v>0.15</v>
          </cell>
          <cell r="E32">
            <v>7.0000000000000007E-2</v>
          </cell>
          <cell r="F32">
            <v>7.0000000000000007E-2</v>
          </cell>
          <cell r="G32">
            <v>14.944699999999999</v>
          </cell>
          <cell r="H32">
            <v>0.45891999999999999</v>
          </cell>
          <cell r="I32">
            <v>16.39</v>
          </cell>
          <cell r="J32">
            <v>0.97</v>
          </cell>
          <cell r="K32">
            <v>35</v>
          </cell>
          <cell r="L32">
            <v>2</v>
          </cell>
          <cell r="M32">
            <v>0.8</v>
          </cell>
          <cell r="O32">
            <v>2026</v>
          </cell>
          <cell r="P32">
            <v>1</v>
          </cell>
          <cell r="Q32">
            <v>0</v>
          </cell>
          <cell r="R32">
            <v>0</v>
          </cell>
          <cell r="S32">
            <v>0</v>
          </cell>
          <cell r="T32">
            <v>0</v>
          </cell>
          <cell r="U32">
            <v>9.6999000000000049</v>
          </cell>
          <cell r="V32">
            <v>0.13857000000000003</v>
          </cell>
          <cell r="W32">
            <v>46.189999999999991</v>
          </cell>
          <cell r="X32">
            <v>0</v>
          </cell>
          <cell r="Y32">
            <v>0</v>
          </cell>
          <cell r="Z32">
            <v>0</v>
          </cell>
          <cell r="AA32">
            <v>0</v>
          </cell>
        </row>
        <row r="33">
          <cell r="A33">
            <v>2027</v>
          </cell>
          <cell r="B33">
            <v>0.48402500000000015</v>
          </cell>
          <cell r="C33">
            <v>0.95900000000000007</v>
          </cell>
          <cell r="D33">
            <v>0.15</v>
          </cell>
          <cell r="E33">
            <v>7.0000000000000007E-2</v>
          </cell>
          <cell r="F33">
            <v>7.0000000000000007E-2</v>
          </cell>
          <cell r="G33">
            <v>14.914899999999999</v>
          </cell>
          <cell r="H33">
            <v>0.45891999999999999</v>
          </cell>
          <cell r="I33">
            <v>16.39</v>
          </cell>
          <cell r="J33">
            <v>0.97</v>
          </cell>
          <cell r="K33">
            <v>35</v>
          </cell>
          <cell r="L33">
            <v>2</v>
          </cell>
          <cell r="M33">
            <v>0.8</v>
          </cell>
          <cell r="O33">
            <v>2027</v>
          </cell>
          <cell r="P33">
            <v>1</v>
          </cell>
          <cell r="Q33">
            <v>0</v>
          </cell>
          <cell r="R33">
            <v>0</v>
          </cell>
          <cell r="S33">
            <v>0</v>
          </cell>
          <cell r="T33">
            <v>0</v>
          </cell>
          <cell r="U33">
            <v>9.6775500000000054</v>
          </cell>
          <cell r="V33">
            <v>0.13745250000000003</v>
          </cell>
          <cell r="W33">
            <v>45.817499999999988</v>
          </cell>
          <cell r="X33">
            <v>0</v>
          </cell>
          <cell r="Y33">
            <v>0</v>
          </cell>
          <cell r="Z33">
            <v>0</v>
          </cell>
          <cell r="AA33">
            <v>0</v>
          </cell>
        </row>
        <row r="34">
          <cell r="A34">
            <v>2028</v>
          </cell>
          <cell r="B34">
            <v>0.48735000000000017</v>
          </cell>
          <cell r="C34">
            <v>0.97600000000000009</v>
          </cell>
          <cell r="D34">
            <v>0.15</v>
          </cell>
          <cell r="E34">
            <v>7.0000000000000007E-2</v>
          </cell>
          <cell r="F34">
            <v>7.0000000000000007E-2</v>
          </cell>
          <cell r="G34">
            <v>14.8851</v>
          </cell>
          <cell r="H34">
            <v>0.45891999999999999</v>
          </cell>
          <cell r="I34">
            <v>16.39</v>
          </cell>
          <cell r="J34">
            <v>0.97</v>
          </cell>
          <cell r="K34">
            <v>35</v>
          </cell>
          <cell r="L34">
            <v>2</v>
          </cell>
          <cell r="M34">
            <v>0.8</v>
          </cell>
          <cell r="O34">
            <v>2028</v>
          </cell>
          <cell r="P34">
            <v>1</v>
          </cell>
          <cell r="Q34">
            <v>0</v>
          </cell>
          <cell r="R34">
            <v>0</v>
          </cell>
          <cell r="S34">
            <v>0</v>
          </cell>
          <cell r="T34">
            <v>0</v>
          </cell>
          <cell r="U34">
            <v>9.655200000000006</v>
          </cell>
          <cell r="V34">
            <v>0.13633500000000004</v>
          </cell>
          <cell r="W34">
            <v>45.444999999999986</v>
          </cell>
          <cell r="X34">
            <v>0</v>
          </cell>
          <cell r="Y34">
            <v>0</v>
          </cell>
          <cell r="Z34">
            <v>0</v>
          </cell>
          <cell r="AA34">
            <v>0</v>
          </cell>
        </row>
        <row r="35">
          <cell r="A35">
            <v>2029</v>
          </cell>
          <cell r="B35">
            <v>0.49067500000000019</v>
          </cell>
          <cell r="C35">
            <v>0.9930000000000001</v>
          </cell>
          <cell r="D35">
            <v>0.15</v>
          </cell>
          <cell r="E35">
            <v>7.0000000000000007E-2</v>
          </cell>
          <cell r="F35">
            <v>7.0000000000000007E-2</v>
          </cell>
          <cell r="G35">
            <v>14.8553</v>
          </cell>
          <cell r="H35">
            <v>0.45891999999999999</v>
          </cell>
          <cell r="I35">
            <v>16.39</v>
          </cell>
          <cell r="J35">
            <v>0.97</v>
          </cell>
          <cell r="K35">
            <v>35</v>
          </cell>
          <cell r="L35">
            <v>2</v>
          </cell>
          <cell r="M35">
            <v>0.8</v>
          </cell>
          <cell r="O35">
            <v>2029</v>
          </cell>
          <cell r="P35">
            <v>1</v>
          </cell>
          <cell r="Q35">
            <v>0</v>
          </cell>
          <cell r="R35">
            <v>0</v>
          </cell>
          <cell r="S35">
            <v>0</v>
          </cell>
          <cell r="T35">
            <v>0</v>
          </cell>
          <cell r="U35">
            <v>9.6328500000000066</v>
          </cell>
          <cell r="V35">
            <v>0.13521750000000005</v>
          </cell>
          <cell r="W35">
            <v>45.072499999999984</v>
          </cell>
          <cell r="X35">
            <v>0</v>
          </cell>
          <cell r="Y35">
            <v>0</v>
          </cell>
          <cell r="Z35">
            <v>0</v>
          </cell>
          <cell r="AA35">
            <v>0</v>
          </cell>
        </row>
        <row r="36">
          <cell r="A36">
            <v>2030</v>
          </cell>
          <cell r="B36">
            <v>0.49399999999999999</v>
          </cell>
          <cell r="C36">
            <v>1.01</v>
          </cell>
          <cell r="D36">
            <v>0.15</v>
          </cell>
          <cell r="E36">
            <v>7.0000000000000007E-2</v>
          </cell>
          <cell r="F36">
            <v>7.0000000000000007E-2</v>
          </cell>
          <cell r="G36">
            <v>14.8255</v>
          </cell>
          <cell r="H36">
            <v>0.45891999999999999</v>
          </cell>
          <cell r="I36">
            <v>16.39</v>
          </cell>
          <cell r="J36">
            <v>0.97</v>
          </cell>
          <cell r="K36">
            <v>35</v>
          </cell>
          <cell r="L36">
            <v>2</v>
          </cell>
          <cell r="M36">
            <v>0.8</v>
          </cell>
          <cell r="O36">
            <v>2030</v>
          </cell>
          <cell r="P36">
            <v>1</v>
          </cell>
          <cell r="Q36">
            <v>0</v>
          </cell>
          <cell r="R36">
            <v>0</v>
          </cell>
          <cell r="S36">
            <v>0</v>
          </cell>
          <cell r="T36">
            <v>0</v>
          </cell>
          <cell r="U36">
            <v>9.6105</v>
          </cell>
          <cell r="V36">
            <v>0.1341</v>
          </cell>
          <cell r="W36">
            <v>44.7</v>
          </cell>
          <cell r="X36">
            <v>0</v>
          </cell>
          <cell r="Y36">
            <v>0</v>
          </cell>
          <cell r="Z36">
            <v>0</v>
          </cell>
          <cell r="AA36">
            <v>0</v>
          </cell>
        </row>
        <row r="37">
          <cell r="A37">
            <v>2031</v>
          </cell>
          <cell r="B37">
            <v>0.49399999999999999</v>
          </cell>
          <cell r="C37">
            <v>1.01</v>
          </cell>
          <cell r="D37">
            <v>0.15</v>
          </cell>
          <cell r="E37">
            <v>7.0000000000000007E-2</v>
          </cell>
          <cell r="F37">
            <v>7.0000000000000007E-2</v>
          </cell>
          <cell r="G37">
            <v>14.8255</v>
          </cell>
          <cell r="H37">
            <v>0.45891999999999999</v>
          </cell>
          <cell r="I37">
            <v>16.39</v>
          </cell>
          <cell r="J37">
            <v>0.97</v>
          </cell>
          <cell r="K37">
            <v>35</v>
          </cell>
          <cell r="L37">
            <v>2</v>
          </cell>
          <cell r="M37">
            <v>0.8</v>
          </cell>
          <cell r="O37">
            <v>2031</v>
          </cell>
          <cell r="P37">
            <v>1</v>
          </cell>
          <cell r="Q37">
            <v>0</v>
          </cell>
          <cell r="R37">
            <v>0</v>
          </cell>
          <cell r="S37">
            <v>0</v>
          </cell>
          <cell r="T37">
            <v>0</v>
          </cell>
          <cell r="U37">
            <v>9.6105</v>
          </cell>
          <cell r="V37">
            <v>0.1341</v>
          </cell>
          <cell r="W37">
            <v>44.7</v>
          </cell>
          <cell r="X37">
            <v>0</v>
          </cell>
          <cell r="Y37">
            <v>0</v>
          </cell>
          <cell r="Z37">
            <v>0</v>
          </cell>
          <cell r="AA37">
            <v>0</v>
          </cell>
        </row>
        <row r="38">
          <cell r="A38">
            <v>2032</v>
          </cell>
          <cell r="B38">
            <v>0.49399999999999999</v>
          </cell>
          <cell r="C38">
            <v>1.01</v>
          </cell>
          <cell r="D38">
            <v>0.15</v>
          </cell>
          <cell r="E38">
            <v>7.0000000000000007E-2</v>
          </cell>
          <cell r="F38">
            <v>7.0000000000000007E-2</v>
          </cell>
          <cell r="G38">
            <v>14.8255</v>
          </cell>
          <cell r="H38">
            <v>0.45891999999999999</v>
          </cell>
          <cell r="I38">
            <v>16.39</v>
          </cell>
          <cell r="J38">
            <v>0.97</v>
          </cell>
          <cell r="K38">
            <v>35</v>
          </cell>
          <cell r="L38">
            <v>2</v>
          </cell>
          <cell r="M38">
            <v>0.8</v>
          </cell>
          <cell r="O38">
            <v>2032</v>
          </cell>
          <cell r="P38">
            <v>1</v>
          </cell>
          <cell r="Q38">
            <v>0</v>
          </cell>
          <cell r="R38">
            <v>0</v>
          </cell>
          <cell r="S38">
            <v>0</v>
          </cell>
          <cell r="T38">
            <v>0</v>
          </cell>
          <cell r="U38">
            <v>9.6105</v>
          </cell>
          <cell r="V38">
            <v>0.1341</v>
          </cell>
          <cell r="W38">
            <v>44.7</v>
          </cell>
          <cell r="X38">
            <v>0</v>
          </cell>
          <cell r="Y38">
            <v>0</v>
          </cell>
          <cell r="Z38">
            <v>0</v>
          </cell>
          <cell r="AA38">
            <v>0</v>
          </cell>
        </row>
        <row r="39">
          <cell r="A39">
            <v>2033</v>
          </cell>
          <cell r="B39">
            <v>0.49399999999999999</v>
          </cell>
          <cell r="C39">
            <v>1.01</v>
          </cell>
          <cell r="D39">
            <v>0.15</v>
          </cell>
          <cell r="E39">
            <v>7.0000000000000007E-2</v>
          </cell>
          <cell r="F39">
            <v>7.0000000000000007E-2</v>
          </cell>
          <cell r="G39">
            <v>14.8255</v>
          </cell>
          <cell r="H39">
            <v>0.45891999999999999</v>
          </cell>
          <cell r="I39">
            <v>16.39</v>
          </cell>
          <cell r="J39">
            <v>0.97</v>
          </cell>
          <cell r="K39">
            <v>35</v>
          </cell>
          <cell r="L39">
            <v>2</v>
          </cell>
          <cell r="M39">
            <v>0.8</v>
          </cell>
          <cell r="O39">
            <v>2033</v>
          </cell>
          <cell r="P39">
            <v>1</v>
          </cell>
          <cell r="Q39">
            <v>0</v>
          </cell>
          <cell r="R39">
            <v>0</v>
          </cell>
          <cell r="S39">
            <v>0</v>
          </cell>
          <cell r="T39">
            <v>0</v>
          </cell>
          <cell r="U39">
            <v>9.6105</v>
          </cell>
          <cell r="V39">
            <v>0.1341</v>
          </cell>
          <cell r="W39">
            <v>44.7</v>
          </cell>
          <cell r="X39">
            <v>0</v>
          </cell>
          <cell r="Y39">
            <v>0</v>
          </cell>
          <cell r="Z39">
            <v>0</v>
          </cell>
          <cell r="AA39">
            <v>0</v>
          </cell>
        </row>
        <row r="40">
          <cell r="A40">
            <v>2034</v>
          </cell>
          <cell r="B40">
            <v>0.49399999999999999</v>
          </cell>
          <cell r="C40">
            <v>1.01</v>
          </cell>
          <cell r="D40">
            <v>0.15</v>
          </cell>
          <cell r="E40">
            <v>7.0000000000000007E-2</v>
          </cell>
          <cell r="F40">
            <v>7.0000000000000007E-2</v>
          </cell>
          <cell r="G40">
            <v>14.8255</v>
          </cell>
          <cell r="H40">
            <v>0.45891999999999999</v>
          </cell>
          <cell r="I40">
            <v>16.39</v>
          </cell>
          <cell r="J40">
            <v>0.97</v>
          </cell>
          <cell r="K40">
            <v>35</v>
          </cell>
          <cell r="L40">
            <v>2</v>
          </cell>
          <cell r="M40">
            <v>0.8</v>
          </cell>
          <cell r="O40">
            <v>2034</v>
          </cell>
          <cell r="P40">
            <v>1</v>
          </cell>
          <cell r="Q40">
            <v>0</v>
          </cell>
          <cell r="R40">
            <v>0</v>
          </cell>
          <cell r="S40">
            <v>0</v>
          </cell>
          <cell r="T40">
            <v>0</v>
          </cell>
          <cell r="U40">
            <v>9.6105</v>
          </cell>
          <cell r="V40">
            <v>0.1341</v>
          </cell>
          <cell r="W40">
            <v>44.7</v>
          </cell>
          <cell r="X40">
            <v>0</v>
          </cell>
          <cell r="Y40">
            <v>0</v>
          </cell>
          <cell r="Z40">
            <v>0</v>
          </cell>
          <cell r="AA40">
            <v>0</v>
          </cell>
        </row>
        <row r="41">
          <cell r="A41">
            <v>2035</v>
          </cell>
          <cell r="B41">
            <v>0.49399999999999999</v>
          </cell>
          <cell r="C41">
            <v>1.01</v>
          </cell>
          <cell r="D41">
            <v>0.15</v>
          </cell>
          <cell r="E41">
            <v>7.0000000000000007E-2</v>
          </cell>
          <cell r="F41">
            <v>7.0000000000000007E-2</v>
          </cell>
          <cell r="G41">
            <v>14.8255</v>
          </cell>
          <cell r="H41">
            <v>0.45891999999999999</v>
          </cell>
          <cell r="I41">
            <v>16.39</v>
          </cell>
          <cell r="J41">
            <v>0.97</v>
          </cell>
          <cell r="K41">
            <v>35</v>
          </cell>
          <cell r="L41">
            <v>2</v>
          </cell>
          <cell r="M41">
            <v>0.8</v>
          </cell>
          <cell r="O41">
            <v>2035</v>
          </cell>
          <cell r="P41">
            <v>1</v>
          </cell>
          <cell r="Q41">
            <v>0</v>
          </cell>
          <cell r="R41">
            <v>0</v>
          </cell>
          <cell r="S41">
            <v>0</v>
          </cell>
          <cell r="T41">
            <v>0</v>
          </cell>
          <cell r="U41">
            <v>9.6105</v>
          </cell>
          <cell r="V41">
            <v>0.1341</v>
          </cell>
          <cell r="W41">
            <v>44.7</v>
          </cell>
          <cell r="X41">
            <v>0</v>
          </cell>
          <cell r="Y41">
            <v>0</v>
          </cell>
          <cell r="Z41">
            <v>0</v>
          </cell>
          <cell r="AA41">
            <v>0</v>
          </cell>
        </row>
        <row r="43">
          <cell r="A43" t="str">
            <v>RefurbishedCoalBioCHP</v>
          </cell>
          <cell r="B43" t="str">
            <v>Eff.</v>
          </cell>
          <cell r="C43" t="str">
            <v>Cb</v>
          </cell>
          <cell r="D43" t="str">
            <v>Cv</v>
          </cell>
          <cell r="E43" t="str">
            <v>POutage</v>
          </cell>
          <cell r="F43" t="str">
            <v>UPOutage</v>
          </cell>
          <cell r="G43" t="str">
            <v>Invest</v>
          </cell>
          <cell r="H43" t="str">
            <v>O&amp;Mfixed</v>
          </cell>
          <cell r="I43" t="str">
            <v>O&amp;Mvar</v>
          </cell>
          <cell r="J43" t="str">
            <v>Desulp</v>
          </cell>
          <cell r="K43" t="str">
            <v>NO2</v>
          </cell>
          <cell r="L43" t="str">
            <v>CH4</v>
          </cell>
          <cell r="M43" t="str">
            <v>N2O</v>
          </cell>
          <cell r="O43" t="str">
            <v>OffshoreWindPark</v>
          </cell>
          <cell r="P43" t="str">
            <v>Eff.</v>
          </cell>
          <cell r="Q43" t="str">
            <v>Cb</v>
          </cell>
          <cell r="R43" t="str">
            <v>Cv</v>
          </cell>
          <cell r="S43" t="str">
            <v>POutage</v>
          </cell>
          <cell r="T43" t="str">
            <v>UPOutage</v>
          </cell>
          <cell r="U43" t="str">
            <v>Invest</v>
          </cell>
          <cell r="V43" t="str">
            <v>O&amp;Mfixed</v>
          </cell>
          <cell r="W43" t="str">
            <v>O&amp;Mvar</v>
          </cell>
          <cell r="X43" t="str">
            <v>Desulp</v>
          </cell>
          <cell r="Y43" t="str">
            <v>NO2</v>
          </cell>
          <cell r="Z43" t="str">
            <v>CH4</v>
          </cell>
          <cell r="AA43" t="str">
            <v>N2O</v>
          </cell>
        </row>
        <row r="44">
          <cell r="A44" t="str">
            <v>Investeringsår</v>
          </cell>
          <cell r="B44" t="str">
            <v>%</v>
          </cell>
          <cell r="C44" t="str">
            <v>p.u.</v>
          </cell>
          <cell r="D44" t="str">
            <v>p.u.</v>
          </cell>
          <cell r="E44" t="str">
            <v>%</v>
          </cell>
          <cell r="F44" t="str">
            <v>%</v>
          </cell>
          <cell r="G44" t="str">
            <v>Mkr./MW</v>
          </cell>
          <cell r="H44" t="str">
            <v>Mkr/MWy</v>
          </cell>
          <cell r="I44" t="str">
            <v>kr/MWh</v>
          </cell>
          <cell r="J44" t="str">
            <v>p.u</v>
          </cell>
          <cell r="K44" t="str">
            <v>g/GJ</v>
          </cell>
          <cell r="L44" t="str">
            <v>g/GJ</v>
          </cell>
          <cell r="M44" t="str">
            <v>g/GJ</v>
          </cell>
          <cell r="O44" t="str">
            <v>Investeringsår</v>
          </cell>
          <cell r="P44" t="str">
            <v>%</v>
          </cell>
          <cell r="Q44" t="str">
            <v>p.u.</v>
          </cell>
          <cell r="R44" t="str">
            <v>p.u.</v>
          </cell>
          <cell r="S44" t="str">
            <v>%</v>
          </cell>
          <cell r="T44" t="str">
            <v>%</v>
          </cell>
          <cell r="U44" t="str">
            <v>Mkr./MW</v>
          </cell>
          <cell r="V44" t="str">
            <v>Mkr/MWy</v>
          </cell>
          <cell r="W44" t="str">
            <v>kr/MWh</v>
          </cell>
          <cell r="X44" t="str">
            <v>p.u</v>
          </cell>
          <cell r="Y44" t="str">
            <v>g/GJ</v>
          </cell>
          <cell r="Z44" t="str">
            <v>g/GJ</v>
          </cell>
          <cell r="AA44" t="str">
            <v>g/GJ</v>
          </cell>
        </row>
        <row r="45">
          <cell r="A45">
            <v>2010</v>
          </cell>
          <cell r="E45">
            <v>7.0000000000000007E-2</v>
          </cell>
          <cell r="F45">
            <v>7.0000000000000007E-2</v>
          </cell>
          <cell r="G45">
            <v>1.341</v>
          </cell>
          <cell r="H45">
            <v>0</v>
          </cell>
          <cell r="I45">
            <v>0</v>
          </cell>
          <cell r="J45">
            <v>0.97</v>
          </cell>
          <cell r="K45">
            <v>38</v>
          </cell>
          <cell r="L45">
            <v>2</v>
          </cell>
          <cell r="M45">
            <v>0.8</v>
          </cell>
          <cell r="O45">
            <v>2010</v>
          </cell>
          <cell r="P45">
            <v>1</v>
          </cell>
          <cell r="Q45">
            <v>0</v>
          </cell>
          <cell r="R45">
            <v>0</v>
          </cell>
          <cell r="S45">
            <v>0</v>
          </cell>
          <cell r="T45">
            <v>0</v>
          </cell>
          <cell r="U45">
            <v>23.095000000000002</v>
          </cell>
          <cell r="V45">
            <v>0.28310000000000002</v>
          </cell>
          <cell r="W45">
            <v>70.775000000000006</v>
          </cell>
          <cell r="X45">
            <v>0</v>
          </cell>
          <cell r="Y45">
            <v>0</v>
          </cell>
          <cell r="Z45">
            <v>0</v>
          </cell>
          <cell r="AA45">
            <v>0</v>
          </cell>
        </row>
        <row r="46">
          <cell r="A46">
            <v>2011</v>
          </cell>
          <cell r="B46">
            <v>0</v>
          </cell>
          <cell r="C46">
            <v>0</v>
          </cell>
          <cell r="D46">
            <v>0</v>
          </cell>
          <cell r="E46">
            <v>7.0000000000000007E-2</v>
          </cell>
          <cell r="F46">
            <v>7.0000000000000007E-2</v>
          </cell>
          <cell r="G46">
            <v>1.341</v>
          </cell>
          <cell r="H46">
            <v>0</v>
          </cell>
          <cell r="I46">
            <v>0</v>
          </cell>
          <cell r="J46">
            <v>0.97</v>
          </cell>
          <cell r="K46">
            <v>38</v>
          </cell>
          <cell r="L46">
            <v>2</v>
          </cell>
          <cell r="M46">
            <v>0.8</v>
          </cell>
          <cell r="O46">
            <v>2011</v>
          </cell>
          <cell r="P46">
            <v>1</v>
          </cell>
          <cell r="Q46">
            <v>0</v>
          </cell>
          <cell r="R46">
            <v>0</v>
          </cell>
          <cell r="S46">
            <v>0</v>
          </cell>
          <cell r="T46">
            <v>0</v>
          </cell>
          <cell r="U46">
            <v>23.095000000000002</v>
          </cell>
          <cell r="V46">
            <v>0.28310000000000002</v>
          </cell>
          <cell r="W46">
            <v>70.775000000000006</v>
          </cell>
          <cell r="X46">
            <v>0</v>
          </cell>
          <cell r="Y46">
            <v>0</v>
          </cell>
          <cell r="Z46">
            <v>0</v>
          </cell>
          <cell r="AA46">
            <v>0</v>
          </cell>
        </row>
        <row r="47">
          <cell r="A47">
            <v>2012</v>
          </cell>
          <cell r="B47">
            <v>0</v>
          </cell>
          <cell r="C47">
            <v>0</v>
          </cell>
          <cell r="D47">
            <v>0</v>
          </cell>
          <cell r="E47">
            <v>7.0000000000000007E-2</v>
          </cell>
          <cell r="F47">
            <v>7.0000000000000007E-2</v>
          </cell>
          <cell r="G47">
            <v>1.341</v>
          </cell>
          <cell r="H47">
            <v>0</v>
          </cell>
          <cell r="I47">
            <v>0</v>
          </cell>
          <cell r="J47">
            <v>0.97</v>
          </cell>
          <cell r="K47">
            <v>38</v>
          </cell>
          <cell r="L47">
            <v>2</v>
          </cell>
          <cell r="M47">
            <v>0.8</v>
          </cell>
          <cell r="O47">
            <v>2012</v>
          </cell>
          <cell r="P47">
            <v>1</v>
          </cell>
          <cell r="Q47">
            <v>0</v>
          </cell>
          <cell r="R47">
            <v>0</v>
          </cell>
          <cell r="S47">
            <v>0</v>
          </cell>
          <cell r="T47">
            <v>0</v>
          </cell>
          <cell r="U47">
            <v>23.095000000000002</v>
          </cell>
          <cell r="V47">
            <v>0.28310000000000002</v>
          </cell>
          <cell r="W47">
            <v>70.775000000000006</v>
          </cell>
          <cell r="X47">
            <v>0</v>
          </cell>
          <cell r="Y47">
            <v>0</v>
          </cell>
          <cell r="Z47">
            <v>0</v>
          </cell>
          <cell r="AA47">
            <v>0</v>
          </cell>
        </row>
        <row r="48">
          <cell r="A48">
            <v>2013</v>
          </cell>
          <cell r="B48">
            <v>0</v>
          </cell>
          <cell r="C48">
            <v>0</v>
          </cell>
          <cell r="D48">
            <v>0</v>
          </cell>
          <cell r="E48">
            <v>7.0000000000000007E-2</v>
          </cell>
          <cell r="F48">
            <v>7.0000000000000007E-2</v>
          </cell>
          <cell r="G48">
            <v>1.341</v>
          </cell>
          <cell r="H48">
            <v>0</v>
          </cell>
          <cell r="I48">
            <v>0</v>
          </cell>
          <cell r="J48">
            <v>0.97</v>
          </cell>
          <cell r="K48">
            <v>38</v>
          </cell>
          <cell r="L48">
            <v>2</v>
          </cell>
          <cell r="M48">
            <v>0.8</v>
          </cell>
          <cell r="O48">
            <v>2013</v>
          </cell>
          <cell r="P48">
            <v>1</v>
          </cell>
          <cell r="Q48">
            <v>0</v>
          </cell>
          <cell r="R48">
            <v>0</v>
          </cell>
          <cell r="S48">
            <v>0</v>
          </cell>
          <cell r="T48">
            <v>0</v>
          </cell>
          <cell r="U48">
            <v>23.095000000000002</v>
          </cell>
          <cell r="V48">
            <v>0.28310000000000002</v>
          </cell>
          <cell r="W48">
            <v>70.775000000000006</v>
          </cell>
          <cell r="X48">
            <v>0</v>
          </cell>
          <cell r="Y48">
            <v>0</v>
          </cell>
          <cell r="Z48">
            <v>0</v>
          </cell>
          <cell r="AA48">
            <v>0</v>
          </cell>
        </row>
        <row r="49">
          <cell r="A49">
            <v>2014</v>
          </cell>
          <cell r="B49">
            <v>0</v>
          </cell>
          <cell r="C49">
            <v>0</v>
          </cell>
          <cell r="D49">
            <v>0</v>
          </cell>
          <cell r="E49">
            <v>7.0000000000000007E-2</v>
          </cell>
          <cell r="F49">
            <v>7.0000000000000007E-2</v>
          </cell>
          <cell r="G49">
            <v>1.341</v>
          </cell>
          <cell r="H49">
            <v>0</v>
          </cell>
          <cell r="I49">
            <v>0</v>
          </cell>
          <cell r="J49">
            <v>0.97</v>
          </cell>
          <cell r="K49">
            <v>38</v>
          </cell>
          <cell r="L49">
            <v>2</v>
          </cell>
          <cell r="M49">
            <v>0.8</v>
          </cell>
          <cell r="O49">
            <v>2014</v>
          </cell>
          <cell r="P49">
            <v>1</v>
          </cell>
          <cell r="Q49">
            <v>0</v>
          </cell>
          <cell r="R49">
            <v>0</v>
          </cell>
          <cell r="S49">
            <v>0</v>
          </cell>
          <cell r="T49">
            <v>0</v>
          </cell>
          <cell r="U49">
            <v>23.095000000000002</v>
          </cell>
          <cell r="V49">
            <v>0.28310000000000002</v>
          </cell>
          <cell r="W49">
            <v>70.775000000000006</v>
          </cell>
          <cell r="X49">
            <v>0</v>
          </cell>
          <cell r="Y49">
            <v>0</v>
          </cell>
          <cell r="Z49">
            <v>0</v>
          </cell>
          <cell r="AA49">
            <v>0</v>
          </cell>
        </row>
        <row r="50">
          <cell r="A50">
            <v>2015</v>
          </cell>
          <cell r="E50">
            <v>7.0000000000000007E-2</v>
          </cell>
          <cell r="F50">
            <v>7.0000000000000007E-2</v>
          </cell>
          <cell r="G50">
            <v>1.341</v>
          </cell>
          <cell r="H50">
            <v>0</v>
          </cell>
          <cell r="I50">
            <v>0</v>
          </cell>
          <cell r="J50">
            <v>0.97</v>
          </cell>
          <cell r="K50">
            <v>38</v>
          </cell>
          <cell r="L50">
            <v>2</v>
          </cell>
          <cell r="M50">
            <v>0.8</v>
          </cell>
          <cell r="O50">
            <v>2015</v>
          </cell>
          <cell r="P50">
            <v>1</v>
          </cell>
          <cell r="Q50">
            <v>0</v>
          </cell>
          <cell r="R50">
            <v>0</v>
          </cell>
          <cell r="S50">
            <v>0</v>
          </cell>
          <cell r="T50">
            <v>0</v>
          </cell>
          <cell r="U50">
            <v>23.095000000000002</v>
          </cell>
          <cell r="V50">
            <v>0.28310000000000002</v>
          </cell>
          <cell r="W50">
            <v>70.775000000000006</v>
          </cell>
          <cell r="X50">
            <v>0</v>
          </cell>
          <cell r="Y50">
            <v>0</v>
          </cell>
          <cell r="Z50">
            <v>0</v>
          </cell>
          <cell r="AA50">
            <v>0</v>
          </cell>
        </row>
        <row r="51">
          <cell r="A51">
            <v>2016</v>
          </cell>
          <cell r="B51">
            <v>0</v>
          </cell>
          <cell r="C51">
            <v>0</v>
          </cell>
          <cell r="D51">
            <v>0</v>
          </cell>
          <cell r="E51">
            <v>7.0000000000000007E-2</v>
          </cell>
          <cell r="F51">
            <v>7.0000000000000007E-2</v>
          </cell>
          <cell r="G51">
            <v>1.341</v>
          </cell>
          <cell r="H51">
            <v>0</v>
          </cell>
          <cell r="I51">
            <v>0</v>
          </cell>
          <cell r="J51">
            <v>0.97</v>
          </cell>
          <cell r="K51">
            <v>37.4</v>
          </cell>
          <cell r="L51">
            <v>2</v>
          </cell>
          <cell r="M51">
            <v>0.8</v>
          </cell>
          <cell r="O51">
            <v>2016</v>
          </cell>
          <cell r="P51">
            <v>1</v>
          </cell>
          <cell r="Q51">
            <v>0</v>
          </cell>
          <cell r="R51">
            <v>0</v>
          </cell>
          <cell r="S51">
            <v>0</v>
          </cell>
          <cell r="T51">
            <v>0</v>
          </cell>
          <cell r="U51">
            <v>22.052000000000003</v>
          </cell>
          <cell r="V51">
            <v>0.27714</v>
          </cell>
          <cell r="W51">
            <v>69.285000000000011</v>
          </cell>
          <cell r="X51">
            <v>0</v>
          </cell>
          <cell r="Y51">
            <v>0</v>
          </cell>
          <cell r="Z51">
            <v>0</v>
          </cell>
          <cell r="AA51">
            <v>0</v>
          </cell>
        </row>
        <row r="52">
          <cell r="A52">
            <v>2017</v>
          </cell>
          <cell r="B52">
            <v>0</v>
          </cell>
          <cell r="C52">
            <v>0</v>
          </cell>
          <cell r="D52">
            <v>0</v>
          </cell>
          <cell r="E52">
            <v>7.0000000000000007E-2</v>
          </cell>
          <cell r="F52">
            <v>7.0000000000000007E-2</v>
          </cell>
          <cell r="G52">
            <v>1.341</v>
          </cell>
          <cell r="H52">
            <v>0</v>
          </cell>
          <cell r="I52">
            <v>0</v>
          </cell>
          <cell r="J52">
            <v>0.97</v>
          </cell>
          <cell r="K52">
            <v>36.799999999999997</v>
          </cell>
          <cell r="L52">
            <v>2</v>
          </cell>
          <cell r="M52">
            <v>0.8</v>
          </cell>
          <cell r="O52">
            <v>2017</v>
          </cell>
          <cell r="P52">
            <v>1</v>
          </cell>
          <cell r="Q52">
            <v>0</v>
          </cell>
          <cell r="R52">
            <v>0</v>
          </cell>
          <cell r="S52">
            <v>0</v>
          </cell>
          <cell r="T52">
            <v>0</v>
          </cell>
          <cell r="U52">
            <v>21.009000000000004</v>
          </cell>
          <cell r="V52">
            <v>0.27117999999999998</v>
          </cell>
          <cell r="W52">
            <v>67.795000000000016</v>
          </cell>
          <cell r="X52">
            <v>0</v>
          </cell>
          <cell r="Y52">
            <v>0</v>
          </cell>
          <cell r="Z52">
            <v>0</v>
          </cell>
          <cell r="AA52">
            <v>0</v>
          </cell>
        </row>
        <row r="53">
          <cell r="A53">
            <v>2018</v>
          </cell>
          <cell r="B53">
            <v>0</v>
          </cell>
          <cell r="C53">
            <v>0</v>
          </cell>
          <cell r="D53">
            <v>0</v>
          </cell>
          <cell r="E53">
            <v>7.0000000000000007E-2</v>
          </cell>
          <cell r="F53">
            <v>7.0000000000000007E-2</v>
          </cell>
          <cell r="G53">
            <v>1.341</v>
          </cell>
          <cell r="H53">
            <v>0</v>
          </cell>
          <cell r="I53">
            <v>0</v>
          </cell>
          <cell r="J53">
            <v>0.97</v>
          </cell>
          <cell r="K53">
            <v>36.199999999999996</v>
          </cell>
          <cell r="L53">
            <v>2</v>
          </cell>
          <cell r="M53">
            <v>0.8</v>
          </cell>
          <cell r="O53">
            <v>2018</v>
          </cell>
          <cell r="P53">
            <v>1</v>
          </cell>
          <cell r="Q53">
            <v>0</v>
          </cell>
          <cell r="R53">
            <v>0</v>
          </cell>
          <cell r="S53">
            <v>0</v>
          </cell>
          <cell r="T53">
            <v>0</v>
          </cell>
          <cell r="U53">
            <v>19.966000000000005</v>
          </cell>
          <cell r="V53">
            <v>0.26521999999999996</v>
          </cell>
          <cell r="W53">
            <v>66.305000000000021</v>
          </cell>
          <cell r="X53">
            <v>0</v>
          </cell>
          <cell r="Y53">
            <v>0</v>
          </cell>
          <cell r="Z53">
            <v>0</v>
          </cell>
          <cell r="AA53">
            <v>0</v>
          </cell>
        </row>
        <row r="54">
          <cell r="A54">
            <v>2019</v>
          </cell>
          <cell r="B54">
            <v>0</v>
          </cell>
          <cell r="C54">
            <v>0</v>
          </cell>
          <cell r="D54">
            <v>0</v>
          </cell>
          <cell r="E54">
            <v>7.0000000000000007E-2</v>
          </cell>
          <cell r="F54">
            <v>7.0000000000000007E-2</v>
          </cell>
          <cell r="G54">
            <v>1.341</v>
          </cell>
          <cell r="H54">
            <v>0</v>
          </cell>
          <cell r="I54">
            <v>0</v>
          </cell>
          <cell r="J54">
            <v>0.97</v>
          </cell>
          <cell r="K54">
            <v>35.599999999999994</v>
          </cell>
          <cell r="L54">
            <v>2</v>
          </cell>
          <cell r="M54">
            <v>0.8</v>
          </cell>
          <cell r="O54">
            <v>2019</v>
          </cell>
          <cell r="P54">
            <v>1</v>
          </cell>
          <cell r="Q54">
            <v>0</v>
          </cell>
          <cell r="R54">
            <v>0</v>
          </cell>
          <cell r="S54">
            <v>0</v>
          </cell>
          <cell r="T54">
            <v>0</v>
          </cell>
          <cell r="U54">
            <v>18.923000000000005</v>
          </cell>
          <cell r="V54">
            <v>0.25925999999999993</v>
          </cell>
          <cell r="W54">
            <v>64.815000000000026</v>
          </cell>
          <cell r="X54">
            <v>0</v>
          </cell>
          <cell r="Y54">
            <v>0</v>
          </cell>
          <cell r="Z54">
            <v>0</v>
          </cell>
          <cell r="AA54">
            <v>0</v>
          </cell>
        </row>
        <row r="55">
          <cell r="A55">
            <v>2020</v>
          </cell>
          <cell r="E55">
            <v>7.0000000000000007E-2</v>
          </cell>
          <cell r="F55">
            <v>7.0000000000000007E-2</v>
          </cell>
          <cell r="G55">
            <v>1.341</v>
          </cell>
          <cell r="H55">
            <v>0</v>
          </cell>
          <cell r="I55">
            <v>0</v>
          </cell>
          <cell r="J55">
            <v>0.97</v>
          </cell>
          <cell r="K55">
            <v>35</v>
          </cell>
          <cell r="L55">
            <v>2</v>
          </cell>
          <cell r="M55">
            <v>0.8</v>
          </cell>
          <cell r="O55">
            <v>2020</v>
          </cell>
          <cell r="P55">
            <v>1</v>
          </cell>
          <cell r="Q55">
            <v>0</v>
          </cell>
          <cell r="R55">
            <v>0</v>
          </cell>
          <cell r="S55">
            <v>0</v>
          </cell>
          <cell r="T55">
            <v>0</v>
          </cell>
          <cell r="U55">
            <v>17.88</v>
          </cell>
          <cell r="V55">
            <v>0.25330000000000003</v>
          </cell>
          <cell r="W55">
            <v>63.325000000000003</v>
          </cell>
          <cell r="X55">
            <v>0</v>
          </cell>
          <cell r="Y55">
            <v>0</v>
          </cell>
          <cell r="Z55">
            <v>0</v>
          </cell>
          <cell r="AA55">
            <v>0</v>
          </cell>
        </row>
        <row r="56">
          <cell r="A56">
            <v>2021</v>
          </cell>
          <cell r="B56">
            <v>0</v>
          </cell>
          <cell r="C56">
            <v>0</v>
          </cell>
          <cell r="D56">
            <v>0</v>
          </cell>
          <cell r="E56">
            <v>7.0000000000000007E-2</v>
          </cell>
          <cell r="F56">
            <v>7.0000000000000007E-2</v>
          </cell>
          <cell r="G56">
            <v>1.341</v>
          </cell>
          <cell r="H56">
            <v>0</v>
          </cell>
          <cell r="I56">
            <v>0</v>
          </cell>
          <cell r="J56">
            <v>0.97</v>
          </cell>
          <cell r="K56">
            <v>35</v>
          </cell>
          <cell r="L56">
            <v>2</v>
          </cell>
          <cell r="M56">
            <v>0.8</v>
          </cell>
          <cell r="O56">
            <v>2021</v>
          </cell>
          <cell r="P56">
            <v>1</v>
          </cell>
          <cell r="Q56">
            <v>0</v>
          </cell>
          <cell r="R56">
            <v>0</v>
          </cell>
          <cell r="S56">
            <v>0</v>
          </cell>
          <cell r="T56">
            <v>0</v>
          </cell>
          <cell r="U56">
            <v>17.805499999999999</v>
          </cell>
          <cell r="V56">
            <v>0.25181000000000003</v>
          </cell>
          <cell r="W56">
            <v>62.952500000000001</v>
          </cell>
          <cell r="X56">
            <v>0</v>
          </cell>
          <cell r="Y56">
            <v>0</v>
          </cell>
          <cell r="Z56">
            <v>0</v>
          </cell>
          <cell r="AA56">
            <v>0</v>
          </cell>
        </row>
        <row r="57">
          <cell r="A57">
            <v>2022</v>
          </cell>
          <cell r="B57">
            <v>0</v>
          </cell>
          <cell r="C57">
            <v>0</v>
          </cell>
          <cell r="D57">
            <v>0</v>
          </cell>
          <cell r="E57">
            <v>7.0000000000000007E-2</v>
          </cell>
          <cell r="F57">
            <v>7.0000000000000007E-2</v>
          </cell>
          <cell r="G57">
            <v>1.341</v>
          </cell>
          <cell r="H57">
            <v>0</v>
          </cell>
          <cell r="I57">
            <v>0</v>
          </cell>
          <cell r="J57">
            <v>0.97</v>
          </cell>
          <cell r="K57">
            <v>35</v>
          </cell>
          <cell r="L57">
            <v>2</v>
          </cell>
          <cell r="M57">
            <v>0.8</v>
          </cell>
          <cell r="O57">
            <v>2022</v>
          </cell>
          <cell r="P57">
            <v>1</v>
          </cell>
          <cell r="Q57">
            <v>0</v>
          </cell>
          <cell r="R57">
            <v>0</v>
          </cell>
          <cell r="S57">
            <v>0</v>
          </cell>
          <cell r="T57">
            <v>0</v>
          </cell>
          <cell r="U57">
            <v>17.730999999999998</v>
          </cell>
          <cell r="V57">
            <v>0.25032000000000004</v>
          </cell>
          <cell r="W57">
            <v>62.58</v>
          </cell>
          <cell r="X57">
            <v>0</v>
          </cell>
          <cell r="Y57">
            <v>0</v>
          </cell>
          <cell r="Z57">
            <v>0</v>
          </cell>
          <cell r="AA57">
            <v>0</v>
          </cell>
        </row>
        <row r="58">
          <cell r="A58">
            <v>2023</v>
          </cell>
          <cell r="B58">
            <v>0</v>
          </cell>
          <cell r="C58">
            <v>0</v>
          </cell>
          <cell r="D58">
            <v>0</v>
          </cell>
          <cell r="E58">
            <v>7.0000000000000007E-2</v>
          </cell>
          <cell r="F58">
            <v>7.0000000000000007E-2</v>
          </cell>
          <cell r="G58">
            <v>1.341</v>
          </cell>
          <cell r="H58">
            <v>0</v>
          </cell>
          <cell r="I58">
            <v>0</v>
          </cell>
          <cell r="J58">
            <v>0.97</v>
          </cell>
          <cell r="K58">
            <v>35</v>
          </cell>
          <cell r="L58">
            <v>2</v>
          </cell>
          <cell r="M58">
            <v>0.8</v>
          </cell>
          <cell r="O58">
            <v>2023</v>
          </cell>
          <cell r="P58">
            <v>1</v>
          </cell>
          <cell r="Q58">
            <v>0</v>
          </cell>
          <cell r="R58">
            <v>0</v>
          </cell>
          <cell r="S58">
            <v>0</v>
          </cell>
          <cell r="T58">
            <v>0</v>
          </cell>
          <cell r="U58">
            <v>17.656499999999998</v>
          </cell>
          <cell r="V58">
            <v>0.24883000000000005</v>
          </cell>
          <cell r="W58">
            <v>62.207499999999996</v>
          </cell>
          <cell r="X58">
            <v>0</v>
          </cell>
          <cell r="Y58">
            <v>0</v>
          </cell>
          <cell r="Z58">
            <v>0</v>
          </cell>
          <cell r="AA58">
            <v>0</v>
          </cell>
        </row>
        <row r="59">
          <cell r="A59">
            <v>2024</v>
          </cell>
          <cell r="B59">
            <v>0</v>
          </cell>
          <cell r="C59">
            <v>0</v>
          </cell>
          <cell r="D59">
            <v>0</v>
          </cell>
          <cell r="E59">
            <v>7.0000000000000007E-2</v>
          </cell>
          <cell r="F59">
            <v>7.0000000000000007E-2</v>
          </cell>
          <cell r="G59">
            <v>1.341</v>
          </cell>
          <cell r="H59">
            <v>0</v>
          </cell>
          <cell r="I59">
            <v>0</v>
          </cell>
          <cell r="J59">
            <v>0.97</v>
          </cell>
          <cell r="K59">
            <v>35</v>
          </cell>
          <cell r="L59">
            <v>2</v>
          </cell>
          <cell r="M59">
            <v>0.8</v>
          </cell>
          <cell r="O59">
            <v>2024</v>
          </cell>
          <cell r="P59">
            <v>1</v>
          </cell>
          <cell r="Q59">
            <v>0</v>
          </cell>
          <cell r="R59">
            <v>0</v>
          </cell>
          <cell r="S59">
            <v>0</v>
          </cell>
          <cell r="T59">
            <v>0</v>
          </cell>
          <cell r="U59">
            <v>17.581999999999997</v>
          </cell>
          <cell r="V59">
            <v>0.24734000000000006</v>
          </cell>
          <cell r="W59">
            <v>61.834999999999994</v>
          </cell>
          <cell r="X59">
            <v>0</v>
          </cell>
          <cell r="Y59">
            <v>0</v>
          </cell>
          <cell r="Z59">
            <v>0</v>
          </cell>
          <cell r="AA59">
            <v>0</v>
          </cell>
        </row>
        <row r="60">
          <cell r="A60">
            <v>2025</v>
          </cell>
          <cell r="B60">
            <v>0</v>
          </cell>
          <cell r="C60">
            <v>0</v>
          </cell>
          <cell r="D60">
            <v>0</v>
          </cell>
          <cell r="E60">
            <v>7.0000000000000007E-2</v>
          </cell>
          <cell r="F60">
            <v>7.0000000000000007E-2</v>
          </cell>
          <cell r="G60">
            <v>1.341</v>
          </cell>
          <cell r="H60">
            <v>0</v>
          </cell>
          <cell r="I60">
            <v>0</v>
          </cell>
          <cell r="J60">
            <v>0.97</v>
          </cell>
          <cell r="K60">
            <v>35</v>
          </cell>
          <cell r="L60">
            <v>2</v>
          </cell>
          <cell r="M60">
            <v>0.8</v>
          </cell>
          <cell r="O60">
            <v>2025</v>
          </cell>
          <cell r="P60">
            <v>1</v>
          </cell>
          <cell r="Q60">
            <v>0</v>
          </cell>
          <cell r="R60">
            <v>0</v>
          </cell>
          <cell r="S60">
            <v>0</v>
          </cell>
          <cell r="T60">
            <v>0</v>
          </cell>
          <cell r="U60">
            <v>17.507499999999997</v>
          </cell>
          <cell r="V60">
            <v>0.24585000000000007</v>
          </cell>
          <cell r="W60">
            <v>61.462499999999991</v>
          </cell>
          <cell r="X60">
            <v>0</v>
          </cell>
          <cell r="Y60">
            <v>0</v>
          </cell>
          <cell r="Z60">
            <v>0</v>
          </cell>
          <cell r="AA60">
            <v>0</v>
          </cell>
        </row>
        <row r="61">
          <cell r="A61">
            <v>2026</v>
          </cell>
          <cell r="B61">
            <v>0</v>
          </cell>
          <cell r="C61">
            <v>0</v>
          </cell>
          <cell r="D61">
            <v>0</v>
          </cell>
          <cell r="E61">
            <v>7.0000000000000007E-2</v>
          </cell>
          <cell r="F61">
            <v>7.0000000000000007E-2</v>
          </cell>
          <cell r="G61">
            <v>1.341</v>
          </cell>
          <cell r="H61">
            <v>0</v>
          </cell>
          <cell r="I61">
            <v>0</v>
          </cell>
          <cell r="J61">
            <v>0.97</v>
          </cell>
          <cell r="K61">
            <v>35</v>
          </cell>
          <cell r="L61">
            <v>2</v>
          </cell>
          <cell r="M61">
            <v>0.8</v>
          </cell>
          <cell r="O61">
            <v>2026</v>
          </cell>
          <cell r="P61">
            <v>1</v>
          </cell>
          <cell r="Q61">
            <v>0</v>
          </cell>
          <cell r="R61">
            <v>0</v>
          </cell>
          <cell r="S61">
            <v>0</v>
          </cell>
          <cell r="T61">
            <v>0</v>
          </cell>
          <cell r="U61">
            <v>17.432999999999996</v>
          </cell>
          <cell r="V61">
            <v>0.24436000000000008</v>
          </cell>
          <cell r="W61">
            <v>61.089999999999989</v>
          </cell>
          <cell r="X61">
            <v>0</v>
          </cell>
          <cell r="Y61">
            <v>0</v>
          </cell>
          <cell r="Z61">
            <v>0</v>
          </cell>
          <cell r="AA61">
            <v>0</v>
          </cell>
        </row>
        <row r="62">
          <cell r="A62">
            <v>2027</v>
          </cell>
          <cell r="B62">
            <v>0</v>
          </cell>
          <cell r="C62">
            <v>0</v>
          </cell>
          <cell r="D62">
            <v>0</v>
          </cell>
          <cell r="E62">
            <v>7.0000000000000007E-2</v>
          </cell>
          <cell r="F62">
            <v>7.0000000000000007E-2</v>
          </cell>
          <cell r="G62">
            <v>1.341</v>
          </cell>
          <cell r="H62">
            <v>0</v>
          </cell>
          <cell r="I62">
            <v>0</v>
          </cell>
          <cell r="J62">
            <v>0.97</v>
          </cell>
          <cell r="K62">
            <v>35</v>
          </cell>
          <cell r="L62">
            <v>2</v>
          </cell>
          <cell r="M62">
            <v>0.8</v>
          </cell>
          <cell r="O62">
            <v>2027</v>
          </cell>
          <cell r="P62">
            <v>1</v>
          </cell>
          <cell r="Q62">
            <v>0</v>
          </cell>
          <cell r="R62">
            <v>0</v>
          </cell>
          <cell r="S62">
            <v>0</v>
          </cell>
          <cell r="T62">
            <v>0</v>
          </cell>
          <cell r="U62">
            <v>17.358499999999996</v>
          </cell>
          <cell r="V62">
            <v>0.24287000000000009</v>
          </cell>
          <cell r="W62">
            <v>60.717499999999987</v>
          </cell>
          <cell r="X62">
            <v>0</v>
          </cell>
          <cell r="Y62">
            <v>0</v>
          </cell>
          <cell r="Z62">
            <v>0</v>
          </cell>
          <cell r="AA62">
            <v>0</v>
          </cell>
        </row>
        <row r="63">
          <cell r="A63">
            <v>2028</v>
          </cell>
          <cell r="B63">
            <v>0</v>
          </cell>
          <cell r="C63">
            <v>0</v>
          </cell>
          <cell r="D63">
            <v>0</v>
          </cell>
          <cell r="E63">
            <v>7.0000000000000007E-2</v>
          </cell>
          <cell r="F63">
            <v>7.0000000000000007E-2</v>
          </cell>
          <cell r="G63">
            <v>1.341</v>
          </cell>
          <cell r="H63">
            <v>0</v>
          </cell>
          <cell r="I63">
            <v>0</v>
          </cell>
          <cell r="J63">
            <v>0.97</v>
          </cell>
          <cell r="K63">
            <v>35</v>
          </cell>
          <cell r="L63">
            <v>2</v>
          </cell>
          <cell r="M63">
            <v>0.8</v>
          </cell>
          <cell r="O63">
            <v>2028</v>
          </cell>
          <cell r="P63">
            <v>1</v>
          </cell>
          <cell r="Q63">
            <v>0</v>
          </cell>
          <cell r="R63">
            <v>0</v>
          </cell>
          <cell r="S63">
            <v>0</v>
          </cell>
          <cell r="T63">
            <v>0</v>
          </cell>
          <cell r="U63">
            <v>17.283999999999995</v>
          </cell>
          <cell r="V63">
            <v>0.24138000000000009</v>
          </cell>
          <cell r="W63">
            <v>60.344999999999985</v>
          </cell>
          <cell r="X63">
            <v>0</v>
          </cell>
          <cell r="Y63">
            <v>0</v>
          </cell>
          <cell r="Z63">
            <v>0</v>
          </cell>
          <cell r="AA63">
            <v>0</v>
          </cell>
        </row>
        <row r="64">
          <cell r="A64">
            <v>2029</v>
          </cell>
          <cell r="B64">
            <v>0</v>
          </cell>
          <cell r="C64">
            <v>0</v>
          </cell>
          <cell r="D64">
            <v>0</v>
          </cell>
          <cell r="E64">
            <v>7.0000000000000007E-2</v>
          </cell>
          <cell r="F64">
            <v>7.0000000000000007E-2</v>
          </cell>
          <cell r="G64">
            <v>1.341</v>
          </cell>
          <cell r="H64">
            <v>0</v>
          </cell>
          <cell r="I64">
            <v>0</v>
          </cell>
          <cell r="J64">
            <v>0.97</v>
          </cell>
          <cell r="K64">
            <v>35</v>
          </cell>
          <cell r="L64">
            <v>2</v>
          </cell>
          <cell r="M64">
            <v>0.8</v>
          </cell>
          <cell r="O64">
            <v>2029</v>
          </cell>
          <cell r="P64">
            <v>1</v>
          </cell>
          <cell r="Q64">
            <v>0</v>
          </cell>
          <cell r="R64">
            <v>0</v>
          </cell>
          <cell r="S64">
            <v>0</v>
          </cell>
          <cell r="T64">
            <v>0</v>
          </cell>
          <cell r="U64">
            <v>17.209499999999995</v>
          </cell>
          <cell r="V64">
            <v>0.2398900000000001</v>
          </cell>
          <cell r="W64">
            <v>59.972499999999982</v>
          </cell>
          <cell r="X64">
            <v>0</v>
          </cell>
          <cell r="Y64">
            <v>0</v>
          </cell>
          <cell r="Z64">
            <v>0</v>
          </cell>
          <cell r="AA64">
            <v>0</v>
          </cell>
        </row>
        <row r="65">
          <cell r="A65">
            <v>2030</v>
          </cell>
          <cell r="E65">
            <v>7.0000000000000007E-2</v>
          </cell>
          <cell r="F65">
            <v>7.0000000000000007E-2</v>
          </cell>
          <cell r="G65">
            <v>1.341</v>
          </cell>
          <cell r="H65">
            <v>0</v>
          </cell>
          <cell r="I65">
            <v>0</v>
          </cell>
          <cell r="J65">
            <v>0.97</v>
          </cell>
          <cell r="K65">
            <v>35</v>
          </cell>
          <cell r="L65">
            <v>2</v>
          </cell>
          <cell r="M65">
            <v>0.8</v>
          </cell>
          <cell r="O65">
            <v>2030</v>
          </cell>
          <cell r="P65">
            <v>1</v>
          </cell>
          <cell r="Q65">
            <v>0</v>
          </cell>
          <cell r="R65">
            <v>0</v>
          </cell>
          <cell r="S65">
            <v>0</v>
          </cell>
          <cell r="T65">
            <v>0</v>
          </cell>
          <cell r="U65">
            <v>17.134999999999998</v>
          </cell>
          <cell r="V65">
            <v>0.2384</v>
          </cell>
          <cell r="W65">
            <v>59.6</v>
          </cell>
          <cell r="X65">
            <v>0</v>
          </cell>
          <cell r="Y65">
            <v>0</v>
          </cell>
          <cell r="Z65">
            <v>0</v>
          </cell>
          <cell r="AA65">
            <v>0</v>
          </cell>
        </row>
        <row r="66">
          <cell r="A66">
            <v>2031</v>
          </cell>
          <cell r="B66">
            <v>0</v>
          </cell>
          <cell r="C66">
            <v>0</v>
          </cell>
          <cell r="D66">
            <v>0</v>
          </cell>
          <cell r="E66">
            <v>7.0000000000000007E-2</v>
          </cell>
          <cell r="F66">
            <v>7.0000000000000007E-2</v>
          </cell>
          <cell r="G66">
            <v>1.341</v>
          </cell>
          <cell r="H66">
            <v>0</v>
          </cell>
          <cell r="I66">
            <v>0</v>
          </cell>
          <cell r="J66">
            <v>0.97</v>
          </cell>
          <cell r="K66">
            <v>35</v>
          </cell>
          <cell r="L66">
            <v>2</v>
          </cell>
          <cell r="M66">
            <v>0.8</v>
          </cell>
          <cell r="O66">
            <v>2031</v>
          </cell>
          <cell r="P66">
            <v>1</v>
          </cell>
          <cell r="Q66">
            <v>0</v>
          </cell>
          <cell r="R66">
            <v>0</v>
          </cell>
          <cell r="S66">
            <v>0</v>
          </cell>
          <cell r="T66">
            <v>0</v>
          </cell>
          <cell r="U66">
            <v>17.134999999999998</v>
          </cell>
          <cell r="V66">
            <v>0.2384</v>
          </cell>
          <cell r="W66">
            <v>59.6</v>
          </cell>
          <cell r="X66">
            <v>0</v>
          </cell>
          <cell r="Y66">
            <v>0</v>
          </cell>
          <cell r="Z66">
            <v>0</v>
          </cell>
          <cell r="AA66">
            <v>0</v>
          </cell>
        </row>
        <row r="67">
          <cell r="A67">
            <v>2032</v>
          </cell>
          <cell r="B67">
            <v>0</v>
          </cell>
          <cell r="C67">
            <v>0</v>
          </cell>
          <cell r="D67">
            <v>0</v>
          </cell>
          <cell r="E67">
            <v>7.0000000000000007E-2</v>
          </cell>
          <cell r="F67">
            <v>7.0000000000000007E-2</v>
          </cell>
          <cell r="G67">
            <v>1.341</v>
          </cell>
          <cell r="H67">
            <v>0</v>
          </cell>
          <cell r="I67">
            <v>0</v>
          </cell>
          <cell r="J67">
            <v>0.97</v>
          </cell>
          <cell r="K67">
            <v>35</v>
          </cell>
          <cell r="L67">
            <v>2</v>
          </cell>
          <cell r="M67">
            <v>0.8</v>
          </cell>
          <cell r="O67">
            <v>2032</v>
          </cell>
          <cell r="P67">
            <v>1</v>
          </cell>
          <cell r="Q67">
            <v>0</v>
          </cell>
          <cell r="R67">
            <v>0</v>
          </cell>
          <cell r="S67">
            <v>0</v>
          </cell>
          <cell r="T67">
            <v>0</v>
          </cell>
          <cell r="U67">
            <v>17.134999999999998</v>
          </cell>
          <cell r="V67">
            <v>0.2384</v>
          </cell>
          <cell r="W67">
            <v>59.6</v>
          </cell>
          <cell r="X67">
            <v>0</v>
          </cell>
          <cell r="Y67">
            <v>0</v>
          </cell>
          <cell r="Z67">
            <v>0</v>
          </cell>
          <cell r="AA67">
            <v>0</v>
          </cell>
        </row>
        <row r="68">
          <cell r="A68">
            <v>2033</v>
          </cell>
          <cell r="B68">
            <v>0</v>
          </cell>
          <cell r="C68">
            <v>0</v>
          </cell>
          <cell r="D68">
            <v>0</v>
          </cell>
          <cell r="E68">
            <v>7.0000000000000007E-2</v>
          </cell>
          <cell r="F68">
            <v>7.0000000000000007E-2</v>
          </cell>
          <cell r="G68">
            <v>1.341</v>
          </cell>
          <cell r="H68">
            <v>0</v>
          </cell>
          <cell r="I68">
            <v>0</v>
          </cell>
          <cell r="J68">
            <v>0.97</v>
          </cell>
          <cell r="K68">
            <v>35</v>
          </cell>
          <cell r="L68">
            <v>2</v>
          </cell>
          <cell r="M68">
            <v>0.8</v>
          </cell>
          <cell r="O68">
            <v>2033</v>
          </cell>
          <cell r="P68">
            <v>1</v>
          </cell>
          <cell r="Q68">
            <v>0</v>
          </cell>
          <cell r="R68">
            <v>0</v>
          </cell>
          <cell r="S68">
            <v>0</v>
          </cell>
          <cell r="T68">
            <v>0</v>
          </cell>
          <cell r="U68">
            <v>17.134999999999998</v>
          </cell>
          <cell r="V68">
            <v>0.2384</v>
          </cell>
          <cell r="W68">
            <v>59.6</v>
          </cell>
          <cell r="X68">
            <v>0</v>
          </cell>
          <cell r="Y68">
            <v>0</v>
          </cell>
          <cell r="Z68">
            <v>0</v>
          </cell>
          <cell r="AA68">
            <v>0</v>
          </cell>
        </row>
        <row r="69">
          <cell r="A69">
            <v>2034</v>
          </cell>
          <cell r="B69">
            <v>0</v>
          </cell>
          <cell r="C69">
            <v>0</v>
          </cell>
          <cell r="D69">
            <v>0</v>
          </cell>
          <cell r="E69">
            <v>7.0000000000000007E-2</v>
          </cell>
          <cell r="F69">
            <v>7.0000000000000007E-2</v>
          </cell>
          <cell r="G69">
            <v>1.341</v>
          </cell>
          <cell r="H69">
            <v>0</v>
          </cell>
          <cell r="I69">
            <v>0</v>
          </cell>
          <cell r="J69">
            <v>0.97</v>
          </cell>
          <cell r="K69">
            <v>35</v>
          </cell>
          <cell r="L69">
            <v>2</v>
          </cell>
          <cell r="M69">
            <v>0.8</v>
          </cell>
          <cell r="O69">
            <v>2034</v>
          </cell>
          <cell r="P69">
            <v>1</v>
          </cell>
          <cell r="Q69">
            <v>0</v>
          </cell>
          <cell r="R69">
            <v>0</v>
          </cell>
          <cell r="S69">
            <v>0</v>
          </cell>
          <cell r="T69">
            <v>0</v>
          </cell>
          <cell r="U69">
            <v>17.134999999999998</v>
          </cell>
          <cell r="V69">
            <v>0.2384</v>
          </cell>
          <cell r="W69">
            <v>59.6</v>
          </cell>
          <cell r="X69">
            <v>0</v>
          </cell>
          <cell r="Y69">
            <v>0</v>
          </cell>
          <cell r="Z69">
            <v>0</v>
          </cell>
          <cell r="AA69">
            <v>0</v>
          </cell>
        </row>
        <row r="70">
          <cell r="A70">
            <v>2035</v>
          </cell>
          <cell r="B70">
            <v>0</v>
          </cell>
          <cell r="C70">
            <v>0</v>
          </cell>
          <cell r="D70">
            <v>0</v>
          </cell>
          <cell r="E70">
            <v>7.0000000000000007E-2</v>
          </cell>
          <cell r="F70">
            <v>7.0000000000000007E-2</v>
          </cell>
          <cell r="G70">
            <v>1.341</v>
          </cell>
          <cell r="H70">
            <v>0</v>
          </cell>
          <cell r="I70">
            <v>0</v>
          </cell>
          <cell r="J70">
            <v>0.97</v>
          </cell>
          <cell r="K70">
            <v>35</v>
          </cell>
          <cell r="L70">
            <v>2</v>
          </cell>
          <cell r="M70">
            <v>0.8</v>
          </cell>
          <cell r="O70">
            <v>2035</v>
          </cell>
          <cell r="P70">
            <v>1</v>
          </cell>
          <cell r="Q70">
            <v>0</v>
          </cell>
          <cell r="R70">
            <v>0</v>
          </cell>
          <cell r="S70">
            <v>0</v>
          </cell>
          <cell r="T70">
            <v>0</v>
          </cell>
          <cell r="U70">
            <v>17.134999999999998</v>
          </cell>
          <cell r="V70">
            <v>0.2384</v>
          </cell>
          <cell r="W70">
            <v>59.6</v>
          </cell>
          <cell r="X70">
            <v>0</v>
          </cell>
          <cell r="Y70">
            <v>0</v>
          </cell>
          <cell r="Z70">
            <v>0</v>
          </cell>
          <cell r="AA70">
            <v>0</v>
          </cell>
        </row>
        <row r="72">
          <cell r="A72" t="str">
            <v>NGCC_SmallBP</v>
          </cell>
          <cell r="B72" t="str">
            <v>Eff.</v>
          </cell>
          <cell r="C72" t="str">
            <v>Cb</v>
          </cell>
          <cell r="D72" t="str">
            <v>Cv</v>
          </cell>
          <cell r="E72" t="str">
            <v>POutage</v>
          </cell>
          <cell r="F72" t="str">
            <v>UPOutage</v>
          </cell>
          <cell r="G72" t="str">
            <v>Invest</v>
          </cell>
          <cell r="H72" t="str">
            <v>O&amp;Mfixed</v>
          </cell>
          <cell r="I72" t="str">
            <v>O&amp;Mvar</v>
          </cell>
          <cell r="J72" t="str">
            <v>Desulp</v>
          </cell>
          <cell r="K72" t="str">
            <v>NO2</v>
          </cell>
          <cell r="L72" t="str">
            <v>CH4</v>
          </cell>
          <cell r="M72" t="str">
            <v>N2O</v>
          </cell>
          <cell r="O72" t="str">
            <v>ElBoiler</v>
          </cell>
          <cell r="P72" t="str">
            <v>Eff.</v>
          </cell>
          <cell r="Q72" t="str">
            <v>Cb</v>
          </cell>
          <cell r="R72" t="str">
            <v>Cv</v>
          </cell>
          <cell r="S72" t="str">
            <v>POutage</v>
          </cell>
          <cell r="T72" t="str">
            <v>UPOutage</v>
          </cell>
          <cell r="U72" t="str">
            <v>Invest</v>
          </cell>
          <cell r="V72" t="str">
            <v>O&amp;Mfixed</v>
          </cell>
          <cell r="W72" t="str">
            <v>O&amp;Mvar</v>
          </cell>
          <cell r="X72" t="str">
            <v>Desulp</v>
          </cell>
          <cell r="Y72" t="str">
            <v>NO2</v>
          </cell>
          <cell r="Z72" t="str">
            <v>CH4</v>
          </cell>
          <cell r="AA72" t="str">
            <v>N2O</v>
          </cell>
        </row>
        <row r="73">
          <cell r="A73" t="str">
            <v>Investeringsår</v>
          </cell>
          <cell r="B73" t="str">
            <v>%</v>
          </cell>
          <cell r="C73" t="str">
            <v>p.u.</v>
          </cell>
          <cell r="D73" t="str">
            <v>p.u.</v>
          </cell>
          <cell r="E73" t="str">
            <v>%</v>
          </cell>
          <cell r="F73" t="str">
            <v>%</v>
          </cell>
          <cell r="G73" t="str">
            <v>Mkr./MW</v>
          </cell>
          <cell r="H73" t="str">
            <v>Mkr/MWy</v>
          </cell>
          <cell r="I73" t="str">
            <v>kr/MWh</v>
          </cell>
          <cell r="J73" t="str">
            <v>p.u</v>
          </cell>
          <cell r="K73" t="str">
            <v>g/GJ</v>
          </cell>
          <cell r="L73" t="str">
            <v>g/GJ</v>
          </cell>
          <cell r="M73" t="str">
            <v>g/GJ</v>
          </cell>
          <cell r="O73" t="str">
            <v>Investeringsår</v>
          </cell>
          <cell r="P73" t="str">
            <v>%</v>
          </cell>
          <cell r="Q73" t="str">
            <v>p.u.</v>
          </cell>
          <cell r="R73" t="str">
            <v>p.u.</v>
          </cell>
          <cell r="S73" t="str">
            <v>%</v>
          </cell>
          <cell r="T73" t="str">
            <v>%</v>
          </cell>
          <cell r="U73" t="str">
            <v>Mkr./MW</v>
          </cell>
          <cell r="V73" t="str">
            <v>Mkr/MWy</v>
          </cell>
          <cell r="W73" t="str">
            <v>kr/MWh</v>
          </cell>
          <cell r="X73" t="str">
            <v>p.u</v>
          </cell>
          <cell r="Y73" t="str">
            <v>g/GJ</v>
          </cell>
          <cell r="Z73" t="str">
            <v>g/GJ</v>
          </cell>
          <cell r="AA73" t="str">
            <v>g/GJ</v>
          </cell>
        </row>
        <row r="74">
          <cell r="A74">
            <v>2010</v>
          </cell>
          <cell r="B74">
            <v>0.45599999999999996</v>
          </cell>
          <cell r="C74">
            <v>1.28</v>
          </cell>
          <cell r="D74">
            <v>0</v>
          </cell>
          <cell r="E74">
            <v>0.05</v>
          </cell>
          <cell r="F74">
            <v>0.05</v>
          </cell>
          <cell r="G74">
            <v>10.057500000000001</v>
          </cell>
          <cell r="H74">
            <v>0</v>
          </cell>
          <cell r="I74">
            <v>18.625</v>
          </cell>
          <cell r="J74">
            <v>0</v>
          </cell>
          <cell r="K74">
            <v>48</v>
          </cell>
          <cell r="L74">
            <v>1.5</v>
          </cell>
          <cell r="M74">
            <v>1</v>
          </cell>
          <cell r="O74">
            <v>2010</v>
          </cell>
          <cell r="P74">
            <v>0.99</v>
          </cell>
          <cell r="Q74">
            <v>-1.0101010101010102</v>
          </cell>
          <cell r="R74">
            <v>0</v>
          </cell>
          <cell r="S74">
            <v>0.01</v>
          </cell>
          <cell r="T74">
            <v>0.01</v>
          </cell>
          <cell r="U74">
            <v>0.44700000000000001</v>
          </cell>
          <cell r="V74">
            <v>8.1949999999999992E-3</v>
          </cell>
          <cell r="W74">
            <v>250.72499999999999</v>
          </cell>
          <cell r="X74">
            <v>0</v>
          </cell>
          <cell r="Y74">
            <v>0</v>
          </cell>
          <cell r="Z74">
            <v>0</v>
          </cell>
          <cell r="AA74">
            <v>0</v>
          </cell>
        </row>
        <row r="75">
          <cell r="A75">
            <v>2011</v>
          </cell>
          <cell r="B75">
            <v>0.45599999999999996</v>
          </cell>
          <cell r="C75">
            <v>1.28</v>
          </cell>
          <cell r="D75">
            <v>0</v>
          </cell>
          <cell r="E75">
            <v>0.05</v>
          </cell>
          <cell r="F75">
            <v>0.05</v>
          </cell>
          <cell r="G75">
            <v>10.057500000000001</v>
          </cell>
          <cell r="H75">
            <v>0</v>
          </cell>
          <cell r="I75">
            <v>18.625</v>
          </cell>
          <cell r="J75">
            <v>0</v>
          </cell>
          <cell r="K75">
            <v>48</v>
          </cell>
          <cell r="L75">
            <v>1.5</v>
          </cell>
          <cell r="M75">
            <v>1</v>
          </cell>
          <cell r="O75">
            <v>2011</v>
          </cell>
          <cell r="P75">
            <v>0.99</v>
          </cell>
          <cell r="Q75">
            <v>-1.0101010101010102</v>
          </cell>
          <cell r="R75">
            <v>0</v>
          </cell>
          <cell r="S75">
            <v>0.01</v>
          </cell>
          <cell r="T75">
            <v>0.01</v>
          </cell>
          <cell r="U75">
            <v>0.44700000000000001</v>
          </cell>
          <cell r="V75">
            <v>8.1949999999999992E-3</v>
          </cell>
          <cell r="W75">
            <v>250.72499999999999</v>
          </cell>
          <cell r="X75">
            <v>0</v>
          </cell>
          <cell r="Y75">
            <v>0</v>
          </cell>
          <cell r="Z75">
            <v>0</v>
          </cell>
          <cell r="AA75">
            <v>0</v>
          </cell>
        </row>
        <row r="76">
          <cell r="A76">
            <v>2012</v>
          </cell>
          <cell r="B76">
            <v>0.45599999999999996</v>
          </cell>
          <cell r="C76">
            <v>1.28</v>
          </cell>
          <cell r="D76">
            <v>0</v>
          </cell>
          <cell r="E76">
            <v>0.05</v>
          </cell>
          <cell r="F76">
            <v>0.05</v>
          </cell>
          <cell r="G76">
            <v>10.057500000000001</v>
          </cell>
          <cell r="H76">
            <v>0</v>
          </cell>
          <cell r="I76">
            <v>18.625</v>
          </cell>
          <cell r="J76">
            <v>0</v>
          </cell>
          <cell r="K76">
            <v>48</v>
          </cell>
          <cell r="L76">
            <v>1.5</v>
          </cell>
          <cell r="M76">
            <v>1</v>
          </cell>
          <cell r="O76">
            <v>2012</v>
          </cell>
          <cell r="P76">
            <v>0.99</v>
          </cell>
          <cell r="Q76">
            <v>-1.0101010101010102</v>
          </cell>
          <cell r="R76">
            <v>0</v>
          </cell>
          <cell r="S76">
            <v>0.01</v>
          </cell>
          <cell r="T76">
            <v>0.01</v>
          </cell>
          <cell r="U76">
            <v>0.44700000000000001</v>
          </cell>
          <cell r="V76">
            <v>8.1949999999999992E-3</v>
          </cell>
          <cell r="W76">
            <v>250.72499999999999</v>
          </cell>
          <cell r="X76">
            <v>0</v>
          </cell>
          <cell r="Y76">
            <v>0</v>
          </cell>
          <cell r="Z76">
            <v>0</v>
          </cell>
          <cell r="AA76">
            <v>0</v>
          </cell>
        </row>
        <row r="77">
          <cell r="A77">
            <v>2013</v>
          </cell>
          <cell r="B77">
            <v>0.45599999999999996</v>
          </cell>
          <cell r="C77">
            <v>1.28</v>
          </cell>
          <cell r="D77">
            <v>0</v>
          </cell>
          <cell r="E77">
            <v>0.05</v>
          </cell>
          <cell r="F77">
            <v>0.05</v>
          </cell>
          <cell r="G77">
            <v>10.057500000000001</v>
          </cell>
          <cell r="H77">
            <v>0</v>
          </cell>
          <cell r="I77">
            <v>18.625</v>
          </cell>
          <cell r="J77">
            <v>0</v>
          </cell>
          <cell r="K77">
            <v>48</v>
          </cell>
          <cell r="L77">
            <v>1.5</v>
          </cell>
          <cell r="M77">
            <v>1</v>
          </cell>
          <cell r="O77">
            <v>2013</v>
          </cell>
          <cell r="P77">
            <v>0.99</v>
          </cell>
          <cell r="Q77">
            <v>-1.0101010101010102</v>
          </cell>
          <cell r="R77">
            <v>0</v>
          </cell>
          <cell r="S77">
            <v>0.01</v>
          </cell>
          <cell r="T77">
            <v>0.01</v>
          </cell>
          <cell r="U77">
            <v>0.44700000000000001</v>
          </cell>
          <cell r="V77">
            <v>8.1949999999999992E-3</v>
          </cell>
          <cell r="W77">
            <v>250.72499999999999</v>
          </cell>
          <cell r="X77">
            <v>0</v>
          </cell>
          <cell r="Y77">
            <v>0</v>
          </cell>
          <cell r="Z77">
            <v>0</v>
          </cell>
          <cell r="AA77">
            <v>0</v>
          </cell>
        </row>
        <row r="78">
          <cell r="A78">
            <v>2014</v>
          </cell>
          <cell r="B78">
            <v>0.45599999999999996</v>
          </cell>
          <cell r="C78">
            <v>1.28</v>
          </cell>
          <cell r="D78">
            <v>0</v>
          </cell>
          <cell r="E78">
            <v>0.05</v>
          </cell>
          <cell r="F78">
            <v>0.05</v>
          </cell>
          <cell r="G78">
            <v>10.057500000000001</v>
          </cell>
          <cell r="H78">
            <v>0</v>
          </cell>
          <cell r="I78">
            <v>18.625</v>
          </cell>
          <cell r="J78">
            <v>0</v>
          </cell>
          <cell r="K78">
            <v>48</v>
          </cell>
          <cell r="L78">
            <v>1.5</v>
          </cell>
          <cell r="M78">
            <v>1</v>
          </cell>
          <cell r="O78">
            <v>2014</v>
          </cell>
          <cell r="P78">
            <v>0.99</v>
          </cell>
          <cell r="Q78">
            <v>-1.0101010101010102</v>
          </cell>
          <cell r="R78">
            <v>0</v>
          </cell>
          <cell r="S78">
            <v>0.01</v>
          </cell>
          <cell r="T78">
            <v>0.01</v>
          </cell>
          <cell r="U78">
            <v>0.44700000000000001</v>
          </cell>
          <cell r="V78">
            <v>8.1949999999999992E-3</v>
          </cell>
          <cell r="W78">
            <v>250.72499999999999</v>
          </cell>
          <cell r="X78">
            <v>0</v>
          </cell>
          <cell r="Y78">
            <v>0</v>
          </cell>
          <cell r="Z78">
            <v>0</v>
          </cell>
          <cell r="AA78">
            <v>0</v>
          </cell>
        </row>
        <row r="79">
          <cell r="A79">
            <v>2015</v>
          </cell>
          <cell r="B79">
            <v>0.45599999999999996</v>
          </cell>
          <cell r="C79">
            <v>1.28</v>
          </cell>
          <cell r="D79">
            <v>0</v>
          </cell>
          <cell r="E79">
            <v>0.05</v>
          </cell>
          <cell r="F79">
            <v>0.05</v>
          </cell>
          <cell r="G79">
            <v>10.057500000000001</v>
          </cell>
          <cell r="H79">
            <v>0</v>
          </cell>
          <cell r="I79">
            <v>18.625</v>
          </cell>
          <cell r="J79">
            <v>0</v>
          </cell>
          <cell r="K79">
            <v>48</v>
          </cell>
          <cell r="L79">
            <v>1.5</v>
          </cell>
          <cell r="M79">
            <v>1</v>
          </cell>
          <cell r="O79">
            <v>2015</v>
          </cell>
          <cell r="P79">
            <v>0.99</v>
          </cell>
          <cell r="Q79">
            <v>-1.0101010101010102</v>
          </cell>
          <cell r="R79">
            <v>0</v>
          </cell>
          <cell r="S79">
            <v>0.01</v>
          </cell>
          <cell r="T79">
            <v>0.01</v>
          </cell>
          <cell r="U79">
            <v>0.44700000000000001</v>
          </cell>
          <cell r="V79">
            <v>8.1949999999999992E-3</v>
          </cell>
          <cell r="W79">
            <v>250.72499999999999</v>
          </cell>
          <cell r="X79">
            <v>0</v>
          </cell>
          <cell r="Y79">
            <v>0</v>
          </cell>
          <cell r="Z79">
            <v>0</v>
          </cell>
          <cell r="AA79">
            <v>0</v>
          </cell>
        </row>
        <row r="80">
          <cell r="A80">
            <v>2016</v>
          </cell>
          <cell r="B80">
            <v>0.46359999999999996</v>
          </cell>
          <cell r="C80">
            <v>1.2906666666666666</v>
          </cell>
          <cell r="D80">
            <v>0</v>
          </cell>
          <cell r="E80">
            <v>0.05</v>
          </cell>
          <cell r="F80">
            <v>0.05</v>
          </cell>
          <cell r="G80">
            <v>10.2065</v>
          </cell>
          <cell r="H80">
            <v>0</v>
          </cell>
          <cell r="I80">
            <v>18.625</v>
          </cell>
          <cell r="J80">
            <v>0</v>
          </cell>
          <cell r="K80">
            <v>47.6</v>
          </cell>
          <cell r="L80">
            <v>1.5</v>
          </cell>
          <cell r="M80">
            <v>1</v>
          </cell>
          <cell r="O80">
            <v>2016</v>
          </cell>
          <cell r="P80">
            <v>0.99</v>
          </cell>
          <cell r="Q80">
            <v>-1.0101010101010102</v>
          </cell>
          <cell r="R80">
            <v>0</v>
          </cell>
          <cell r="S80">
            <v>0.01</v>
          </cell>
          <cell r="T80">
            <v>0.01</v>
          </cell>
          <cell r="U80">
            <v>0.44700000000000001</v>
          </cell>
          <cell r="V80">
            <v>8.1949999999999992E-3</v>
          </cell>
          <cell r="W80">
            <v>250.72499999999999</v>
          </cell>
          <cell r="X80">
            <v>0</v>
          </cell>
          <cell r="Y80">
            <v>0</v>
          </cell>
          <cell r="Z80">
            <v>0</v>
          </cell>
          <cell r="AA80">
            <v>0</v>
          </cell>
        </row>
        <row r="81">
          <cell r="A81">
            <v>2017</v>
          </cell>
          <cell r="B81">
            <v>0.47119999999999995</v>
          </cell>
          <cell r="C81">
            <v>1.3013333333333332</v>
          </cell>
          <cell r="D81">
            <v>0</v>
          </cell>
          <cell r="E81">
            <v>0.05</v>
          </cell>
          <cell r="F81">
            <v>0.05</v>
          </cell>
          <cell r="G81">
            <v>10.355499999999999</v>
          </cell>
          <cell r="H81">
            <v>0</v>
          </cell>
          <cell r="I81">
            <v>18.625</v>
          </cell>
          <cell r="J81">
            <v>0</v>
          </cell>
          <cell r="K81">
            <v>47.2</v>
          </cell>
          <cell r="L81">
            <v>1.5</v>
          </cell>
          <cell r="M81">
            <v>1</v>
          </cell>
          <cell r="O81">
            <v>2017</v>
          </cell>
          <cell r="P81">
            <v>0.99</v>
          </cell>
          <cell r="Q81">
            <v>-1.0101010101010102</v>
          </cell>
          <cell r="R81">
            <v>0</v>
          </cell>
          <cell r="S81">
            <v>0.01</v>
          </cell>
          <cell r="T81">
            <v>0.01</v>
          </cell>
          <cell r="U81">
            <v>0.44700000000000001</v>
          </cell>
          <cell r="V81">
            <v>8.1949999999999992E-3</v>
          </cell>
          <cell r="W81">
            <v>250.72499999999999</v>
          </cell>
          <cell r="X81">
            <v>0</v>
          </cell>
          <cell r="Y81">
            <v>0</v>
          </cell>
          <cell r="Z81">
            <v>0</v>
          </cell>
          <cell r="AA81">
            <v>0</v>
          </cell>
        </row>
        <row r="82">
          <cell r="A82">
            <v>2018</v>
          </cell>
          <cell r="B82">
            <v>0.47879999999999995</v>
          </cell>
          <cell r="C82">
            <v>1.3119999999999998</v>
          </cell>
          <cell r="D82">
            <v>0</v>
          </cell>
          <cell r="E82">
            <v>0.05</v>
          </cell>
          <cell r="F82">
            <v>0.05</v>
          </cell>
          <cell r="G82">
            <v>10.504499999999998</v>
          </cell>
          <cell r="H82">
            <v>0</v>
          </cell>
          <cell r="I82">
            <v>18.625</v>
          </cell>
          <cell r="J82">
            <v>0</v>
          </cell>
          <cell r="K82">
            <v>46.800000000000004</v>
          </cell>
          <cell r="L82">
            <v>1.5</v>
          </cell>
          <cell r="M82">
            <v>1</v>
          </cell>
          <cell r="O82">
            <v>2018</v>
          </cell>
          <cell r="P82">
            <v>0.99</v>
          </cell>
          <cell r="Q82">
            <v>-1.0101010101010102</v>
          </cell>
          <cell r="R82">
            <v>0</v>
          </cell>
          <cell r="S82">
            <v>0.01</v>
          </cell>
          <cell r="T82">
            <v>0.01</v>
          </cell>
          <cell r="U82">
            <v>0.44700000000000001</v>
          </cell>
          <cell r="V82">
            <v>8.1949999999999992E-3</v>
          </cell>
          <cell r="W82">
            <v>250.72499999999999</v>
          </cell>
          <cell r="X82">
            <v>0</v>
          </cell>
          <cell r="Y82">
            <v>0</v>
          </cell>
          <cell r="Z82">
            <v>0</v>
          </cell>
          <cell r="AA82">
            <v>0</v>
          </cell>
        </row>
        <row r="83">
          <cell r="A83">
            <v>2019</v>
          </cell>
          <cell r="B83">
            <v>0.48639999999999994</v>
          </cell>
          <cell r="C83">
            <v>1.3226666666666664</v>
          </cell>
          <cell r="D83">
            <v>0</v>
          </cell>
          <cell r="E83">
            <v>0.05</v>
          </cell>
          <cell r="F83">
            <v>0.05</v>
          </cell>
          <cell r="G83">
            <v>10.653499999999998</v>
          </cell>
          <cell r="H83">
            <v>0</v>
          </cell>
          <cell r="I83">
            <v>18.625</v>
          </cell>
          <cell r="J83">
            <v>0</v>
          </cell>
          <cell r="K83">
            <v>46.400000000000006</v>
          </cell>
          <cell r="L83">
            <v>1.5</v>
          </cell>
          <cell r="M83">
            <v>1</v>
          </cell>
          <cell r="O83">
            <v>2019</v>
          </cell>
          <cell r="P83">
            <v>0.99</v>
          </cell>
          <cell r="Q83">
            <v>-1.0101010101010102</v>
          </cell>
          <cell r="R83">
            <v>0</v>
          </cell>
          <cell r="S83">
            <v>0.01</v>
          </cell>
          <cell r="T83">
            <v>0.01</v>
          </cell>
          <cell r="U83">
            <v>0.44700000000000001</v>
          </cell>
          <cell r="V83">
            <v>8.1949999999999992E-3</v>
          </cell>
          <cell r="W83">
            <v>250.72499999999999</v>
          </cell>
          <cell r="X83">
            <v>0</v>
          </cell>
          <cell r="Y83">
            <v>0</v>
          </cell>
          <cell r="Z83">
            <v>0</v>
          </cell>
          <cell r="AA83">
            <v>0</v>
          </cell>
        </row>
        <row r="84">
          <cell r="A84">
            <v>2020</v>
          </cell>
          <cell r="B84">
            <v>0.49399999999999999</v>
          </cell>
          <cell r="C84">
            <v>1.3333333333333333</v>
          </cell>
          <cell r="D84">
            <v>0</v>
          </cell>
          <cell r="E84">
            <v>0.05</v>
          </cell>
          <cell r="F84">
            <v>0.05</v>
          </cell>
          <cell r="G84">
            <v>10.8025</v>
          </cell>
          <cell r="H84">
            <v>0</v>
          </cell>
          <cell r="I84">
            <v>18.625</v>
          </cell>
          <cell r="J84">
            <v>0</v>
          </cell>
          <cell r="K84">
            <v>46</v>
          </cell>
          <cell r="L84">
            <v>1.5</v>
          </cell>
          <cell r="M84">
            <v>1</v>
          </cell>
          <cell r="O84">
            <v>2020</v>
          </cell>
          <cell r="P84">
            <v>0.99</v>
          </cell>
          <cell r="Q84">
            <v>-1.0101010101010102</v>
          </cell>
          <cell r="R84">
            <v>0</v>
          </cell>
          <cell r="S84">
            <v>0.01</v>
          </cell>
          <cell r="T84">
            <v>0.01</v>
          </cell>
          <cell r="U84">
            <v>0.44700000000000001</v>
          </cell>
          <cell r="V84">
            <v>8.1949999999999992E-3</v>
          </cell>
          <cell r="W84">
            <v>250.72499999999999</v>
          </cell>
          <cell r="X84">
            <v>0</v>
          </cell>
          <cell r="Y84">
            <v>0</v>
          </cell>
          <cell r="Z84">
            <v>0</v>
          </cell>
          <cell r="AA84">
            <v>0</v>
          </cell>
        </row>
        <row r="85">
          <cell r="A85">
            <v>2021</v>
          </cell>
          <cell r="B85">
            <v>0.49399999999999999</v>
          </cell>
          <cell r="C85">
            <v>1.3333333333333333</v>
          </cell>
          <cell r="D85">
            <v>0</v>
          </cell>
          <cell r="E85">
            <v>0.05</v>
          </cell>
          <cell r="F85">
            <v>0.05</v>
          </cell>
          <cell r="G85">
            <v>10.8025</v>
          </cell>
          <cell r="H85">
            <v>0</v>
          </cell>
          <cell r="I85">
            <v>18.625</v>
          </cell>
          <cell r="J85">
            <v>0</v>
          </cell>
          <cell r="K85">
            <v>45.6</v>
          </cell>
          <cell r="L85">
            <v>1.5</v>
          </cell>
          <cell r="M85">
            <v>1</v>
          </cell>
          <cell r="O85">
            <v>2021</v>
          </cell>
          <cell r="P85">
            <v>0.99</v>
          </cell>
          <cell r="Q85">
            <v>-1.0101010101010102</v>
          </cell>
          <cell r="R85">
            <v>0</v>
          </cell>
          <cell r="S85">
            <v>0.01</v>
          </cell>
          <cell r="T85">
            <v>0.01</v>
          </cell>
          <cell r="U85">
            <v>0.44700000000000001</v>
          </cell>
          <cell r="V85">
            <v>8.1949999999999992E-3</v>
          </cell>
          <cell r="W85">
            <v>250.72499999999999</v>
          </cell>
          <cell r="X85">
            <v>0</v>
          </cell>
          <cell r="Y85">
            <v>0</v>
          </cell>
          <cell r="Z85">
            <v>0</v>
          </cell>
          <cell r="AA85">
            <v>0</v>
          </cell>
        </row>
        <row r="86">
          <cell r="A86">
            <v>2022</v>
          </cell>
          <cell r="B86">
            <v>0.49399999999999999</v>
          </cell>
          <cell r="C86">
            <v>1.3333333333333333</v>
          </cell>
          <cell r="D86">
            <v>0</v>
          </cell>
          <cell r="E86">
            <v>0.05</v>
          </cell>
          <cell r="F86">
            <v>0.05</v>
          </cell>
          <cell r="G86">
            <v>10.8025</v>
          </cell>
          <cell r="H86">
            <v>0</v>
          </cell>
          <cell r="I86">
            <v>18.625</v>
          </cell>
          <cell r="J86">
            <v>0</v>
          </cell>
          <cell r="K86">
            <v>45.2</v>
          </cell>
          <cell r="L86">
            <v>1.5</v>
          </cell>
          <cell r="M86">
            <v>1</v>
          </cell>
          <cell r="O86">
            <v>2022</v>
          </cell>
          <cell r="P86">
            <v>0.99</v>
          </cell>
          <cell r="Q86">
            <v>-1.0101010101010102</v>
          </cell>
          <cell r="R86">
            <v>0</v>
          </cell>
          <cell r="S86">
            <v>0.01</v>
          </cell>
          <cell r="T86">
            <v>0.01</v>
          </cell>
          <cell r="U86">
            <v>0.44700000000000001</v>
          </cell>
          <cell r="V86">
            <v>8.1949999999999992E-3</v>
          </cell>
          <cell r="W86">
            <v>250.72499999999999</v>
          </cell>
          <cell r="X86">
            <v>0</v>
          </cell>
          <cell r="Y86">
            <v>0</v>
          </cell>
          <cell r="Z86">
            <v>0</v>
          </cell>
          <cell r="AA86">
            <v>0</v>
          </cell>
        </row>
        <row r="87">
          <cell r="A87">
            <v>2023</v>
          </cell>
          <cell r="B87">
            <v>0.49399999999999999</v>
          </cell>
          <cell r="C87">
            <v>1.3333333333333333</v>
          </cell>
          <cell r="D87">
            <v>0</v>
          </cell>
          <cell r="E87">
            <v>0.05</v>
          </cell>
          <cell r="F87">
            <v>0.05</v>
          </cell>
          <cell r="G87">
            <v>10.8025</v>
          </cell>
          <cell r="H87">
            <v>0</v>
          </cell>
          <cell r="I87">
            <v>18.625</v>
          </cell>
          <cell r="J87">
            <v>0</v>
          </cell>
          <cell r="K87">
            <v>44.800000000000004</v>
          </cell>
          <cell r="L87">
            <v>1.5</v>
          </cell>
          <cell r="M87">
            <v>1</v>
          </cell>
          <cell r="O87">
            <v>2023</v>
          </cell>
          <cell r="P87">
            <v>0.99</v>
          </cell>
          <cell r="Q87">
            <v>-1.0101010101010102</v>
          </cell>
          <cell r="R87">
            <v>0</v>
          </cell>
          <cell r="S87">
            <v>0.01</v>
          </cell>
          <cell r="T87">
            <v>0.01</v>
          </cell>
          <cell r="U87">
            <v>0.44700000000000001</v>
          </cell>
          <cell r="V87">
            <v>8.1949999999999992E-3</v>
          </cell>
          <cell r="W87">
            <v>250.72499999999999</v>
          </cell>
          <cell r="X87">
            <v>0</v>
          </cell>
          <cell r="Y87">
            <v>0</v>
          </cell>
          <cell r="Z87">
            <v>0</v>
          </cell>
          <cell r="AA87">
            <v>0</v>
          </cell>
        </row>
        <row r="88">
          <cell r="A88">
            <v>2024</v>
          </cell>
          <cell r="B88">
            <v>0.49399999999999999</v>
          </cell>
          <cell r="C88">
            <v>1.3333333333333333</v>
          </cell>
          <cell r="D88">
            <v>0</v>
          </cell>
          <cell r="E88">
            <v>0.05</v>
          </cell>
          <cell r="F88">
            <v>0.05</v>
          </cell>
          <cell r="G88">
            <v>10.8025</v>
          </cell>
          <cell r="H88">
            <v>0</v>
          </cell>
          <cell r="I88">
            <v>18.625</v>
          </cell>
          <cell r="J88">
            <v>0</v>
          </cell>
          <cell r="K88">
            <v>44.400000000000006</v>
          </cell>
          <cell r="L88">
            <v>1.5</v>
          </cell>
          <cell r="M88">
            <v>1</v>
          </cell>
          <cell r="O88">
            <v>2024</v>
          </cell>
          <cell r="P88">
            <v>0.99</v>
          </cell>
          <cell r="Q88">
            <v>-1.0101010101010102</v>
          </cell>
          <cell r="R88">
            <v>0</v>
          </cell>
          <cell r="S88">
            <v>0.01</v>
          </cell>
          <cell r="T88">
            <v>0.01</v>
          </cell>
          <cell r="U88">
            <v>0.44700000000000001</v>
          </cell>
          <cell r="V88">
            <v>8.1949999999999992E-3</v>
          </cell>
          <cell r="W88">
            <v>250.72499999999999</v>
          </cell>
          <cell r="X88">
            <v>0</v>
          </cell>
          <cell r="Y88">
            <v>0</v>
          </cell>
          <cell r="Z88">
            <v>0</v>
          </cell>
          <cell r="AA88">
            <v>0</v>
          </cell>
        </row>
        <row r="89">
          <cell r="A89">
            <v>2025</v>
          </cell>
          <cell r="B89">
            <v>0.49399999999999999</v>
          </cell>
          <cell r="C89">
            <v>1.3333333333333333</v>
          </cell>
          <cell r="D89">
            <v>0</v>
          </cell>
          <cell r="E89">
            <v>0.05</v>
          </cell>
          <cell r="F89">
            <v>0.05</v>
          </cell>
          <cell r="G89">
            <v>10.8025</v>
          </cell>
          <cell r="H89">
            <v>0</v>
          </cell>
          <cell r="I89">
            <v>18.625</v>
          </cell>
          <cell r="J89">
            <v>0</v>
          </cell>
          <cell r="K89">
            <v>44.000000000000007</v>
          </cell>
          <cell r="L89">
            <v>1.5</v>
          </cell>
          <cell r="M89">
            <v>1</v>
          </cell>
          <cell r="O89">
            <v>2025</v>
          </cell>
          <cell r="P89">
            <v>0.99</v>
          </cell>
          <cell r="Q89">
            <v>-1.0101010101010102</v>
          </cell>
          <cell r="R89">
            <v>0</v>
          </cell>
          <cell r="S89">
            <v>0.01</v>
          </cell>
          <cell r="T89">
            <v>0.01</v>
          </cell>
          <cell r="U89">
            <v>0.44700000000000001</v>
          </cell>
          <cell r="V89">
            <v>8.1949999999999992E-3</v>
          </cell>
          <cell r="W89">
            <v>250.72499999999999</v>
          </cell>
          <cell r="X89">
            <v>0</v>
          </cell>
          <cell r="Y89">
            <v>0</v>
          </cell>
          <cell r="Z89">
            <v>0</v>
          </cell>
          <cell r="AA89">
            <v>0</v>
          </cell>
        </row>
        <row r="90">
          <cell r="A90">
            <v>2026</v>
          </cell>
          <cell r="B90">
            <v>0.49399999999999999</v>
          </cell>
          <cell r="C90">
            <v>1.3333333333333333</v>
          </cell>
          <cell r="D90">
            <v>0</v>
          </cell>
          <cell r="E90">
            <v>0.05</v>
          </cell>
          <cell r="F90">
            <v>0.05</v>
          </cell>
          <cell r="G90">
            <v>10.8025</v>
          </cell>
          <cell r="H90">
            <v>0</v>
          </cell>
          <cell r="I90">
            <v>18.625</v>
          </cell>
          <cell r="J90">
            <v>0</v>
          </cell>
          <cell r="K90">
            <v>43.600000000000009</v>
          </cell>
          <cell r="L90">
            <v>1.5</v>
          </cell>
          <cell r="M90">
            <v>1</v>
          </cell>
          <cell r="O90">
            <v>2026</v>
          </cell>
          <cell r="P90">
            <v>0.99</v>
          </cell>
          <cell r="Q90">
            <v>-1.0101010101010102</v>
          </cell>
          <cell r="R90">
            <v>0</v>
          </cell>
          <cell r="S90">
            <v>0.01</v>
          </cell>
          <cell r="T90">
            <v>0.01</v>
          </cell>
          <cell r="U90">
            <v>0.44700000000000001</v>
          </cell>
          <cell r="V90">
            <v>8.1949999999999992E-3</v>
          </cell>
          <cell r="W90">
            <v>250.72499999999999</v>
          </cell>
          <cell r="X90">
            <v>0</v>
          </cell>
          <cell r="Y90">
            <v>0</v>
          </cell>
          <cell r="Z90">
            <v>0</v>
          </cell>
          <cell r="AA90">
            <v>0</v>
          </cell>
        </row>
        <row r="91">
          <cell r="A91">
            <v>2027</v>
          </cell>
          <cell r="B91">
            <v>0.49399999999999999</v>
          </cell>
          <cell r="C91">
            <v>1.3333333333333333</v>
          </cell>
          <cell r="D91">
            <v>0</v>
          </cell>
          <cell r="E91">
            <v>0.05</v>
          </cell>
          <cell r="F91">
            <v>0.05</v>
          </cell>
          <cell r="G91">
            <v>10.8025</v>
          </cell>
          <cell r="H91">
            <v>0</v>
          </cell>
          <cell r="I91">
            <v>18.625</v>
          </cell>
          <cell r="J91">
            <v>0</v>
          </cell>
          <cell r="K91">
            <v>43.20000000000001</v>
          </cell>
          <cell r="L91">
            <v>1.5</v>
          </cell>
          <cell r="M91">
            <v>1</v>
          </cell>
          <cell r="O91">
            <v>2027</v>
          </cell>
          <cell r="P91">
            <v>0.99</v>
          </cell>
          <cell r="Q91">
            <v>-1.0101010101010102</v>
          </cell>
          <cell r="R91">
            <v>0</v>
          </cell>
          <cell r="S91">
            <v>0.01</v>
          </cell>
          <cell r="T91">
            <v>0.01</v>
          </cell>
          <cell r="U91">
            <v>0.44700000000000001</v>
          </cell>
          <cell r="V91">
            <v>8.1949999999999992E-3</v>
          </cell>
          <cell r="W91">
            <v>250.72499999999999</v>
          </cell>
          <cell r="X91">
            <v>0</v>
          </cell>
          <cell r="Y91">
            <v>0</v>
          </cell>
          <cell r="Z91">
            <v>0</v>
          </cell>
          <cell r="AA91">
            <v>0</v>
          </cell>
        </row>
        <row r="92">
          <cell r="A92">
            <v>2028</v>
          </cell>
          <cell r="B92">
            <v>0.49399999999999999</v>
          </cell>
          <cell r="C92">
            <v>1.3333333333333333</v>
          </cell>
          <cell r="D92">
            <v>0</v>
          </cell>
          <cell r="E92">
            <v>0.05</v>
          </cell>
          <cell r="F92">
            <v>0.05</v>
          </cell>
          <cell r="G92">
            <v>10.8025</v>
          </cell>
          <cell r="H92">
            <v>0</v>
          </cell>
          <cell r="I92">
            <v>18.625</v>
          </cell>
          <cell r="J92">
            <v>0</v>
          </cell>
          <cell r="K92">
            <v>42.800000000000011</v>
          </cell>
          <cell r="L92">
            <v>1.5</v>
          </cell>
          <cell r="M92">
            <v>1</v>
          </cell>
          <cell r="O92">
            <v>2028</v>
          </cell>
          <cell r="P92">
            <v>0.99</v>
          </cell>
          <cell r="Q92">
            <v>-1.0101010101010102</v>
          </cell>
          <cell r="R92">
            <v>0</v>
          </cell>
          <cell r="S92">
            <v>0.01</v>
          </cell>
          <cell r="T92">
            <v>0.01</v>
          </cell>
          <cell r="U92">
            <v>0.44700000000000001</v>
          </cell>
          <cell r="V92">
            <v>8.1949999999999992E-3</v>
          </cell>
          <cell r="W92">
            <v>250.72499999999999</v>
          </cell>
          <cell r="X92">
            <v>0</v>
          </cell>
          <cell r="Y92">
            <v>0</v>
          </cell>
          <cell r="Z92">
            <v>0</v>
          </cell>
          <cell r="AA92">
            <v>0</v>
          </cell>
        </row>
        <row r="93">
          <cell r="A93">
            <v>2029</v>
          </cell>
          <cell r="B93">
            <v>0.49399999999999999</v>
          </cell>
          <cell r="C93">
            <v>1.3333333333333333</v>
          </cell>
          <cell r="D93">
            <v>0</v>
          </cell>
          <cell r="E93">
            <v>0.05</v>
          </cell>
          <cell r="F93">
            <v>0.05</v>
          </cell>
          <cell r="G93">
            <v>10.8025</v>
          </cell>
          <cell r="H93">
            <v>0</v>
          </cell>
          <cell r="I93">
            <v>18.625</v>
          </cell>
          <cell r="J93">
            <v>0</v>
          </cell>
          <cell r="K93">
            <v>42.400000000000013</v>
          </cell>
          <cell r="L93">
            <v>1.5</v>
          </cell>
          <cell r="M93">
            <v>1</v>
          </cell>
          <cell r="O93">
            <v>2029</v>
          </cell>
          <cell r="P93">
            <v>0.99</v>
          </cell>
          <cell r="Q93">
            <v>-1.0101010101010102</v>
          </cell>
          <cell r="R93">
            <v>0</v>
          </cell>
          <cell r="S93">
            <v>0.01</v>
          </cell>
          <cell r="T93">
            <v>0.01</v>
          </cell>
          <cell r="U93">
            <v>0.44700000000000001</v>
          </cell>
          <cell r="V93">
            <v>8.1949999999999992E-3</v>
          </cell>
          <cell r="W93">
            <v>250.72499999999999</v>
          </cell>
          <cell r="X93">
            <v>0</v>
          </cell>
          <cell r="Y93">
            <v>0</v>
          </cell>
          <cell r="Z93">
            <v>0</v>
          </cell>
          <cell r="AA93">
            <v>0</v>
          </cell>
        </row>
        <row r="94">
          <cell r="A94">
            <v>2030</v>
          </cell>
          <cell r="B94">
            <v>0.49399999999999999</v>
          </cell>
          <cell r="C94">
            <v>1.3333333333333333</v>
          </cell>
          <cell r="D94">
            <v>0</v>
          </cell>
          <cell r="E94">
            <v>0.05</v>
          </cell>
          <cell r="F94">
            <v>0.05</v>
          </cell>
          <cell r="G94">
            <v>10.8025</v>
          </cell>
          <cell r="H94">
            <v>0</v>
          </cell>
          <cell r="I94">
            <v>18.625</v>
          </cell>
          <cell r="J94">
            <v>0</v>
          </cell>
          <cell r="K94">
            <v>42</v>
          </cell>
          <cell r="L94">
            <v>1.5</v>
          </cell>
          <cell r="M94">
            <v>1</v>
          </cell>
          <cell r="O94">
            <v>2030</v>
          </cell>
          <cell r="P94">
            <v>0.99</v>
          </cell>
          <cell r="Q94">
            <v>-1.0101010101010102</v>
          </cell>
          <cell r="R94">
            <v>0</v>
          </cell>
          <cell r="S94">
            <v>0.01</v>
          </cell>
          <cell r="T94">
            <v>0.01</v>
          </cell>
          <cell r="U94">
            <v>0.44700000000000001</v>
          </cell>
          <cell r="V94">
            <v>8.1949999999999992E-3</v>
          </cell>
          <cell r="W94">
            <v>250.72499999999999</v>
          </cell>
          <cell r="X94">
            <v>0</v>
          </cell>
          <cell r="Y94">
            <v>0</v>
          </cell>
          <cell r="Z94">
            <v>0</v>
          </cell>
          <cell r="AA94">
            <v>0</v>
          </cell>
        </row>
        <row r="95">
          <cell r="A95">
            <v>2031</v>
          </cell>
          <cell r="B95">
            <v>0.49399999999999999</v>
          </cell>
          <cell r="C95">
            <v>1.3333333333333333</v>
          </cell>
          <cell r="D95">
            <v>0</v>
          </cell>
          <cell r="E95">
            <v>0.05</v>
          </cell>
          <cell r="F95">
            <v>0.05</v>
          </cell>
          <cell r="G95">
            <v>10.8025</v>
          </cell>
          <cell r="H95">
            <v>0</v>
          </cell>
          <cell r="I95">
            <v>18.625</v>
          </cell>
          <cell r="J95">
            <v>0</v>
          </cell>
          <cell r="K95">
            <v>42</v>
          </cell>
          <cell r="L95">
            <v>1.5</v>
          </cell>
          <cell r="M95">
            <v>1</v>
          </cell>
          <cell r="O95">
            <v>2031</v>
          </cell>
          <cell r="P95">
            <v>0.99</v>
          </cell>
          <cell r="Q95">
            <v>-1.0101010101010102</v>
          </cell>
          <cell r="R95">
            <v>0</v>
          </cell>
          <cell r="S95">
            <v>0.01</v>
          </cell>
          <cell r="T95">
            <v>0.01</v>
          </cell>
          <cell r="U95">
            <v>0.44700000000000001</v>
          </cell>
          <cell r="V95">
            <v>8.1949999999999992E-3</v>
          </cell>
          <cell r="W95">
            <v>250.72499999999999</v>
          </cell>
          <cell r="X95">
            <v>0</v>
          </cell>
          <cell r="Y95">
            <v>0</v>
          </cell>
          <cell r="Z95">
            <v>0</v>
          </cell>
          <cell r="AA95">
            <v>0</v>
          </cell>
        </row>
        <row r="96">
          <cell r="A96">
            <v>2032</v>
          </cell>
          <cell r="B96">
            <v>0.49399999999999999</v>
          </cell>
          <cell r="C96">
            <v>1.3333333333333333</v>
          </cell>
          <cell r="D96">
            <v>0</v>
          </cell>
          <cell r="E96">
            <v>0.05</v>
          </cell>
          <cell r="F96">
            <v>0.05</v>
          </cell>
          <cell r="G96">
            <v>10.8025</v>
          </cell>
          <cell r="H96">
            <v>0</v>
          </cell>
          <cell r="I96">
            <v>18.625</v>
          </cell>
          <cell r="J96">
            <v>0</v>
          </cell>
          <cell r="K96">
            <v>42</v>
          </cell>
          <cell r="L96">
            <v>1.5</v>
          </cell>
          <cell r="M96">
            <v>1</v>
          </cell>
          <cell r="O96">
            <v>2032</v>
          </cell>
          <cell r="P96">
            <v>0.99</v>
          </cell>
          <cell r="Q96">
            <v>-1.0101010101010102</v>
          </cell>
          <cell r="R96">
            <v>0</v>
          </cell>
          <cell r="S96">
            <v>0.01</v>
          </cell>
          <cell r="T96">
            <v>0.01</v>
          </cell>
          <cell r="U96">
            <v>0.44700000000000001</v>
          </cell>
          <cell r="V96">
            <v>8.1949999999999992E-3</v>
          </cell>
          <cell r="W96">
            <v>250.72499999999999</v>
          </cell>
          <cell r="X96">
            <v>0</v>
          </cell>
          <cell r="Y96">
            <v>0</v>
          </cell>
          <cell r="Z96">
            <v>0</v>
          </cell>
          <cell r="AA96">
            <v>0</v>
          </cell>
        </row>
        <row r="97">
          <cell r="A97">
            <v>2033</v>
          </cell>
          <cell r="B97">
            <v>0.49399999999999999</v>
          </cell>
          <cell r="C97">
            <v>1.3333333333333333</v>
          </cell>
          <cell r="D97">
            <v>0</v>
          </cell>
          <cell r="E97">
            <v>0.05</v>
          </cell>
          <cell r="F97">
            <v>0.05</v>
          </cell>
          <cell r="G97">
            <v>10.8025</v>
          </cell>
          <cell r="H97">
            <v>0</v>
          </cell>
          <cell r="I97">
            <v>18.625</v>
          </cell>
          <cell r="J97">
            <v>0</v>
          </cell>
          <cell r="K97">
            <v>42</v>
          </cell>
          <cell r="L97">
            <v>1.5</v>
          </cell>
          <cell r="M97">
            <v>1</v>
          </cell>
          <cell r="O97">
            <v>2033</v>
          </cell>
          <cell r="P97">
            <v>0.99</v>
          </cell>
          <cell r="Q97">
            <v>-1.0101010101010102</v>
          </cell>
          <cell r="R97">
            <v>0</v>
          </cell>
          <cell r="S97">
            <v>0.01</v>
          </cell>
          <cell r="T97">
            <v>0.01</v>
          </cell>
          <cell r="U97">
            <v>0.44700000000000001</v>
          </cell>
          <cell r="V97">
            <v>8.1949999999999992E-3</v>
          </cell>
          <cell r="W97">
            <v>250.72499999999999</v>
          </cell>
          <cell r="X97">
            <v>0</v>
          </cell>
          <cell r="Y97">
            <v>0</v>
          </cell>
          <cell r="Z97">
            <v>0</v>
          </cell>
          <cell r="AA97">
            <v>0</v>
          </cell>
        </row>
        <row r="98">
          <cell r="A98">
            <v>2034</v>
          </cell>
          <cell r="B98">
            <v>0.49399999999999999</v>
          </cell>
          <cell r="C98">
            <v>1.3333333333333333</v>
          </cell>
          <cell r="D98">
            <v>0</v>
          </cell>
          <cell r="E98">
            <v>0.05</v>
          </cell>
          <cell r="F98">
            <v>0.05</v>
          </cell>
          <cell r="G98">
            <v>10.8025</v>
          </cell>
          <cell r="H98">
            <v>0</v>
          </cell>
          <cell r="I98">
            <v>18.625</v>
          </cell>
          <cell r="J98">
            <v>0</v>
          </cell>
          <cell r="K98">
            <v>42</v>
          </cell>
          <cell r="L98">
            <v>1.5</v>
          </cell>
          <cell r="M98">
            <v>1</v>
          </cell>
          <cell r="O98">
            <v>2034</v>
          </cell>
          <cell r="P98">
            <v>0.99</v>
          </cell>
          <cell r="Q98">
            <v>-1.0101010101010102</v>
          </cell>
          <cell r="R98">
            <v>0</v>
          </cell>
          <cell r="S98">
            <v>0.01</v>
          </cell>
          <cell r="T98">
            <v>0.01</v>
          </cell>
          <cell r="U98">
            <v>0.44700000000000001</v>
          </cell>
          <cell r="V98">
            <v>8.1949999999999992E-3</v>
          </cell>
          <cell r="W98">
            <v>250.72499999999999</v>
          </cell>
          <cell r="X98">
            <v>0</v>
          </cell>
          <cell r="Y98">
            <v>0</v>
          </cell>
          <cell r="Z98">
            <v>0</v>
          </cell>
          <cell r="AA98">
            <v>0</v>
          </cell>
        </row>
        <row r="99">
          <cell r="A99">
            <v>2035</v>
          </cell>
          <cell r="B99">
            <v>0.49399999999999999</v>
          </cell>
          <cell r="C99">
            <v>1.3333333333333333</v>
          </cell>
          <cell r="D99">
            <v>0</v>
          </cell>
          <cell r="E99">
            <v>0.05</v>
          </cell>
          <cell r="F99">
            <v>0.05</v>
          </cell>
          <cell r="G99">
            <v>10.8025</v>
          </cell>
          <cell r="H99">
            <v>0</v>
          </cell>
          <cell r="I99">
            <v>18.625</v>
          </cell>
          <cell r="J99">
            <v>0</v>
          </cell>
          <cell r="K99">
            <v>42</v>
          </cell>
          <cell r="L99">
            <v>1.5</v>
          </cell>
          <cell r="M99">
            <v>1</v>
          </cell>
          <cell r="O99">
            <v>2035</v>
          </cell>
          <cell r="P99">
            <v>0.99</v>
          </cell>
          <cell r="Q99">
            <v>-1.0101010101010102</v>
          </cell>
          <cell r="R99">
            <v>0</v>
          </cell>
          <cell r="S99">
            <v>0.01</v>
          </cell>
          <cell r="T99">
            <v>0.01</v>
          </cell>
          <cell r="U99">
            <v>0.44700000000000001</v>
          </cell>
          <cell r="V99">
            <v>8.1949999999999992E-3</v>
          </cell>
          <cell r="W99">
            <v>250.72499999999999</v>
          </cell>
          <cell r="X99">
            <v>0</v>
          </cell>
          <cell r="Y99">
            <v>0</v>
          </cell>
          <cell r="Z99">
            <v>0</v>
          </cell>
          <cell r="AA99">
            <v>0</v>
          </cell>
        </row>
        <row r="101">
          <cell r="A101" t="str">
            <v>WasteCHP</v>
          </cell>
          <cell r="B101" t="str">
            <v>Eff.</v>
          </cell>
          <cell r="C101" t="str">
            <v>Cb</v>
          </cell>
          <cell r="D101" t="str">
            <v>Cv</v>
          </cell>
          <cell r="E101" t="str">
            <v>POutage</v>
          </cell>
          <cell r="F101" t="str">
            <v>UPOutage</v>
          </cell>
          <cell r="G101" t="str">
            <v>Invest</v>
          </cell>
          <cell r="H101" t="str">
            <v>O&amp;Mfixed</v>
          </cell>
          <cell r="I101" t="str">
            <v>O&amp;Mvar</v>
          </cell>
          <cell r="J101" t="str">
            <v>Desulp</v>
          </cell>
          <cell r="K101" t="str">
            <v>NO2</v>
          </cell>
          <cell r="L101" t="str">
            <v>CH4</v>
          </cell>
          <cell r="M101" t="str">
            <v>N2O</v>
          </cell>
          <cell r="O101" t="str">
            <v>HeatPump_Large</v>
          </cell>
          <cell r="P101" t="str">
            <v>Eff.</v>
          </cell>
          <cell r="Q101" t="str">
            <v>Cb</v>
          </cell>
          <cell r="R101" t="str">
            <v>Cv</v>
          </cell>
          <cell r="S101" t="str">
            <v>POutage</v>
          </cell>
          <cell r="T101" t="str">
            <v>UPOutage</v>
          </cell>
          <cell r="U101" t="str">
            <v>Invest</v>
          </cell>
          <cell r="V101" t="str">
            <v>O&amp;Mfixed</v>
          </cell>
          <cell r="W101" t="str">
            <v>O&amp;Mvar</v>
          </cell>
          <cell r="X101" t="str">
            <v>Desulp</v>
          </cell>
          <cell r="Y101" t="str">
            <v>NO2</v>
          </cell>
          <cell r="Z101" t="str">
            <v>CH4</v>
          </cell>
          <cell r="AA101" t="str">
            <v>N2O</v>
          </cell>
        </row>
        <row r="102">
          <cell r="A102" t="str">
            <v>Investeringsår</v>
          </cell>
          <cell r="B102" t="str">
            <v>%</v>
          </cell>
          <cell r="C102" t="str">
            <v>p.u.</v>
          </cell>
          <cell r="D102" t="str">
            <v>p.u.</v>
          </cell>
          <cell r="E102" t="str">
            <v>%</v>
          </cell>
          <cell r="F102" t="str">
            <v>%</v>
          </cell>
          <cell r="G102" t="str">
            <v>Mkr./MW</v>
          </cell>
          <cell r="H102" t="str">
            <v>Mkr/MWy</v>
          </cell>
          <cell r="I102" t="str">
            <v>kr/MWh</v>
          </cell>
          <cell r="J102" t="str">
            <v>p.u</v>
          </cell>
          <cell r="K102" t="str">
            <v>g/GJ</v>
          </cell>
          <cell r="L102" t="str">
            <v>g/GJ</v>
          </cell>
          <cell r="M102" t="str">
            <v>g/GJ</v>
          </cell>
          <cell r="O102" t="str">
            <v>Investeringsår</v>
          </cell>
          <cell r="P102" t="str">
            <v>%</v>
          </cell>
          <cell r="Q102" t="str">
            <v>p.u.</v>
          </cell>
          <cell r="R102" t="str">
            <v>p.u.</v>
          </cell>
          <cell r="S102" t="str">
            <v>%</v>
          </cell>
          <cell r="T102" t="str">
            <v>%</v>
          </cell>
          <cell r="U102" t="str">
            <v>Mkr./MW</v>
          </cell>
          <cell r="V102" t="str">
            <v>Mkr/MWy</v>
          </cell>
          <cell r="W102" t="str">
            <v>kr/MWh</v>
          </cell>
          <cell r="X102" t="str">
            <v>p.u</v>
          </cell>
          <cell r="Y102" t="str">
            <v>g/GJ</v>
          </cell>
          <cell r="Z102" t="str">
            <v>g/GJ</v>
          </cell>
          <cell r="AA102" t="str">
            <v>g/GJ</v>
          </cell>
        </row>
        <row r="103">
          <cell r="A103" t="str">
            <v>Existing</v>
          </cell>
          <cell r="E103">
            <v>0.06</v>
          </cell>
          <cell r="F103">
            <v>0.03</v>
          </cell>
          <cell r="H103">
            <v>1.1599999999999999</v>
          </cell>
          <cell r="I103">
            <v>0</v>
          </cell>
          <cell r="O103">
            <v>2010</v>
          </cell>
          <cell r="P103">
            <v>2.8</v>
          </cell>
          <cell r="Q103">
            <v>-0.35714285714285715</v>
          </cell>
          <cell r="R103">
            <v>0</v>
          </cell>
          <cell r="S103">
            <v>0.05</v>
          </cell>
          <cell r="T103">
            <v>0.05</v>
          </cell>
          <cell r="U103">
            <v>5.0660000000000007</v>
          </cell>
          <cell r="V103">
            <v>4.0974999999999998E-2</v>
          </cell>
          <cell r="W103">
            <v>0</v>
          </cell>
          <cell r="X103">
            <v>0</v>
          </cell>
          <cell r="Y103">
            <v>0</v>
          </cell>
          <cell r="Z103">
            <v>0</v>
          </cell>
          <cell r="AA103">
            <v>0</v>
          </cell>
        </row>
        <row r="104">
          <cell r="A104">
            <v>2010</v>
          </cell>
          <cell r="B104">
            <v>0.22799999999999998</v>
          </cell>
          <cell r="C104">
            <v>0.32432432432432434</v>
          </cell>
          <cell r="D104">
            <v>0</v>
          </cell>
          <cell r="E104">
            <v>0.06</v>
          </cell>
          <cell r="F104">
            <v>0.01</v>
          </cell>
          <cell r="G104">
            <v>63.325000000000003</v>
          </cell>
          <cell r="H104">
            <v>1.1599999999999999</v>
          </cell>
          <cell r="I104">
            <v>0</v>
          </cell>
          <cell r="J104">
            <v>0.98199999999999998</v>
          </cell>
          <cell r="K104">
            <v>124</v>
          </cell>
          <cell r="L104">
            <v>0.59</v>
          </cell>
          <cell r="M104">
            <v>1.2</v>
          </cell>
          <cell r="O104">
            <v>2011</v>
          </cell>
          <cell r="P104">
            <v>2.8</v>
          </cell>
          <cell r="Q104">
            <v>-0.35714285714285715</v>
          </cell>
          <cell r="R104">
            <v>0</v>
          </cell>
          <cell r="S104">
            <v>0.05</v>
          </cell>
          <cell r="T104">
            <v>0.05</v>
          </cell>
          <cell r="U104">
            <v>5.0660000000000007</v>
          </cell>
          <cell r="V104">
            <v>4.0974999999999998E-2</v>
          </cell>
          <cell r="W104">
            <v>0</v>
          </cell>
          <cell r="X104">
            <v>0</v>
          </cell>
          <cell r="Y104">
            <v>0</v>
          </cell>
          <cell r="Z104">
            <v>0</v>
          </cell>
          <cell r="AA104">
            <v>0</v>
          </cell>
        </row>
        <row r="105">
          <cell r="A105">
            <v>2011</v>
          </cell>
          <cell r="B105">
            <v>0.22799999999999998</v>
          </cell>
          <cell r="C105">
            <v>0.32432432432432434</v>
          </cell>
          <cell r="D105">
            <v>0</v>
          </cell>
          <cell r="E105">
            <v>0.06</v>
          </cell>
          <cell r="F105">
            <v>0.01</v>
          </cell>
          <cell r="G105">
            <v>63.325000000000003</v>
          </cell>
          <cell r="H105">
            <v>1.1599999999999999</v>
          </cell>
          <cell r="I105">
            <v>0</v>
          </cell>
          <cell r="J105">
            <v>0.98199999999999998</v>
          </cell>
          <cell r="K105">
            <v>124</v>
          </cell>
          <cell r="L105">
            <v>0.59</v>
          </cell>
          <cell r="M105">
            <v>1.2</v>
          </cell>
          <cell r="O105">
            <v>2012</v>
          </cell>
          <cell r="P105">
            <v>2.8</v>
          </cell>
          <cell r="Q105">
            <v>-0.35714285714285715</v>
          </cell>
          <cell r="R105">
            <v>0</v>
          </cell>
          <cell r="S105">
            <v>0.05</v>
          </cell>
          <cell r="T105">
            <v>0.05</v>
          </cell>
          <cell r="U105">
            <v>5.0660000000000007</v>
          </cell>
          <cell r="V105">
            <v>4.0974999999999998E-2</v>
          </cell>
          <cell r="W105">
            <v>0</v>
          </cell>
          <cell r="X105">
            <v>0</v>
          </cell>
          <cell r="Y105">
            <v>0</v>
          </cell>
          <cell r="Z105">
            <v>0</v>
          </cell>
          <cell r="AA105">
            <v>0</v>
          </cell>
        </row>
        <row r="106">
          <cell r="A106">
            <v>2012</v>
          </cell>
          <cell r="B106">
            <v>0.22799999999999998</v>
          </cell>
          <cell r="C106">
            <v>0.32432432432432434</v>
          </cell>
          <cell r="D106">
            <v>0</v>
          </cell>
          <cell r="E106">
            <v>0.06</v>
          </cell>
          <cell r="F106">
            <v>0.01</v>
          </cell>
          <cell r="G106">
            <v>63.325000000000003</v>
          </cell>
          <cell r="H106">
            <v>1.1599999999999999</v>
          </cell>
          <cell r="I106">
            <v>0</v>
          </cell>
          <cell r="J106">
            <v>0.98199999999999998</v>
          </cell>
          <cell r="K106">
            <v>124</v>
          </cell>
          <cell r="L106">
            <v>0.59</v>
          </cell>
          <cell r="M106">
            <v>1.2</v>
          </cell>
          <cell r="O106">
            <v>2013</v>
          </cell>
          <cell r="P106">
            <v>2.8</v>
          </cell>
          <cell r="Q106">
            <v>-0.35714285714285715</v>
          </cell>
          <cell r="R106">
            <v>0</v>
          </cell>
          <cell r="S106">
            <v>0.05</v>
          </cell>
          <cell r="T106">
            <v>0.05</v>
          </cell>
          <cell r="U106">
            <v>5.0660000000000007</v>
          </cell>
          <cell r="V106">
            <v>4.0974999999999998E-2</v>
          </cell>
          <cell r="W106">
            <v>0</v>
          </cell>
          <cell r="X106">
            <v>0</v>
          </cell>
          <cell r="Y106">
            <v>0</v>
          </cell>
          <cell r="Z106">
            <v>0</v>
          </cell>
          <cell r="AA106">
            <v>0</v>
          </cell>
        </row>
        <row r="107">
          <cell r="A107">
            <v>2013</v>
          </cell>
          <cell r="B107">
            <v>0.22799999999999998</v>
          </cell>
          <cell r="C107">
            <v>0.32432432432432434</v>
          </cell>
          <cell r="D107">
            <v>0</v>
          </cell>
          <cell r="E107">
            <v>0.06</v>
          </cell>
          <cell r="F107">
            <v>0.01</v>
          </cell>
          <cell r="G107">
            <v>63.325000000000003</v>
          </cell>
          <cell r="H107">
            <v>1.1599999999999999</v>
          </cell>
          <cell r="I107">
            <v>0</v>
          </cell>
          <cell r="J107">
            <v>0.98199999999999998</v>
          </cell>
          <cell r="K107">
            <v>124</v>
          </cell>
          <cell r="L107">
            <v>0.59</v>
          </cell>
          <cell r="M107">
            <v>1.2</v>
          </cell>
          <cell r="O107">
            <v>2014</v>
          </cell>
          <cell r="P107">
            <v>2.8</v>
          </cell>
          <cell r="Q107">
            <v>-0.35714285714285715</v>
          </cell>
          <cell r="R107">
            <v>0</v>
          </cell>
          <cell r="S107">
            <v>0.05</v>
          </cell>
          <cell r="T107">
            <v>0.05</v>
          </cell>
          <cell r="U107">
            <v>5.0660000000000007</v>
          </cell>
          <cell r="V107">
            <v>4.0974999999999998E-2</v>
          </cell>
          <cell r="W107">
            <v>0</v>
          </cell>
          <cell r="X107">
            <v>0</v>
          </cell>
          <cell r="Y107">
            <v>0</v>
          </cell>
          <cell r="Z107">
            <v>0</v>
          </cell>
          <cell r="AA107">
            <v>0</v>
          </cell>
        </row>
        <row r="108">
          <cell r="A108">
            <v>2014</v>
          </cell>
          <cell r="B108">
            <v>0.22799999999999998</v>
          </cell>
          <cell r="C108">
            <v>0.32432432432432434</v>
          </cell>
          <cell r="D108">
            <v>0</v>
          </cell>
          <cell r="E108">
            <v>0.06</v>
          </cell>
          <cell r="F108">
            <v>0.01</v>
          </cell>
          <cell r="G108">
            <v>63.325000000000003</v>
          </cell>
          <cell r="H108">
            <v>1.1599999999999999</v>
          </cell>
          <cell r="I108">
            <v>0</v>
          </cell>
          <cell r="J108">
            <v>0.98199999999999998</v>
          </cell>
          <cell r="K108">
            <v>124</v>
          </cell>
          <cell r="L108">
            <v>0.59</v>
          </cell>
          <cell r="M108">
            <v>1.2</v>
          </cell>
          <cell r="O108">
            <v>2015</v>
          </cell>
          <cell r="P108">
            <v>2.8</v>
          </cell>
          <cell r="Q108">
            <v>-0.35714285714285715</v>
          </cell>
          <cell r="R108">
            <v>0</v>
          </cell>
          <cell r="S108">
            <v>0.05</v>
          </cell>
          <cell r="T108">
            <v>0.05</v>
          </cell>
          <cell r="U108">
            <v>5.0660000000000007</v>
          </cell>
          <cell r="V108">
            <v>4.0974999999999998E-2</v>
          </cell>
          <cell r="W108">
            <v>0</v>
          </cell>
          <cell r="X108">
            <v>0</v>
          </cell>
          <cell r="Y108">
            <v>0</v>
          </cell>
          <cell r="Z108">
            <v>0</v>
          </cell>
          <cell r="AA108">
            <v>0</v>
          </cell>
        </row>
        <row r="109">
          <cell r="A109">
            <v>2015</v>
          </cell>
          <cell r="B109">
            <v>0.22799999999999998</v>
          </cell>
          <cell r="C109">
            <v>0.32432432432432434</v>
          </cell>
          <cell r="D109">
            <v>0</v>
          </cell>
          <cell r="E109">
            <v>0.06</v>
          </cell>
          <cell r="F109">
            <v>0.01</v>
          </cell>
          <cell r="G109">
            <v>63.325000000000003</v>
          </cell>
          <cell r="H109">
            <v>1.1599999999999999</v>
          </cell>
          <cell r="I109">
            <v>0</v>
          </cell>
          <cell r="J109">
            <v>0.98199999999999998</v>
          </cell>
          <cell r="K109">
            <v>124</v>
          </cell>
          <cell r="L109">
            <v>0.59</v>
          </cell>
          <cell r="M109">
            <v>1.2</v>
          </cell>
          <cell r="O109">
            <v>2016</v>
          </cell>
          <cell r="P109">
            <v>2.82</v>
          </cell>
          <cell r="Q109">
            <v>-0.3546099290780142</v>
          </cell>
          <cell r="R109">
            <v>0</v>
          </cell>
          <cell r="S109">
            <v>0.05</v>
          </cell>
          <cell r="T109">
            <v>0.05</v>
          </cell>
          <cell r="U109">
            <v>4.9915000000000003</v>
          </cell>
          <cell r="V109">
            <v>3.8218499999999996E-2</v>
          </cell>
          <cell r="W109">
            <v>0</v>
          </cell>
          <cell r="X109">
            <v>0</v>
          </cell>
          <cell r="Y109">
            <v>0</v>
          </cell>
          <cell r="Z109">
            <v>0</v>
          </cell>
          <cell r="AA109">
            <v>0</v>
          </cell>
        </row>
        <row r="110">
          <cell r="A110">
            <v>2016</v>
          </cell>
          <cell r="B110">
            <v>0.23179999999999998</v>
          </cell>
          <cell r="C110">
            <v>0.3326988960791778</v>
          </cell>
          <cell r="D110">
            <v>0</v>
          </cell>
          <cell r="E110">
            <v>0.06</v>
          </cell>
          <cell r="F110">
            <v>0.01</v>
          </cell>
          <cell r="G110">
            <v>63.325000000000003</v>
          </cell>
          <cell r="H110">
            <v>1.1599999999999999</v>
          </cell>
          <cell r="I110">
            <v>0</v>
          </cell>
          <cell r="J110">
            <v>0.98239999999999994</v>
          </cell>
          <cell r="K110">
            <v>105.2</v>
          </cell>
          <cell r="L110">
            <v>0.59</v>
          </cell>
          <cell r="M110">
            <v>1.2</v>
          </cell>
          <cell r="O110">
            <v>2017</v>
          </cell>
          <cell r="P110">
            <v>2.84</v>
          </cell>
          <cell r="Q110">
            <v>-0.35211267605633806</v>
          </cell>
          <cell r="R110">
            <v>0</v>
          </cell>
          <cell r="S110">
            <v>0.05</v>
          </cell>
          <cell r="T110">
            <v>0.05</v>
          </cell>
          <cell r="U110">
            <v>4.9169999999999998</v>
          </cell>
          <cell r="V110">
            <v>3.5461999999999994E-2</v>
          </cell>
          <cell r="W110">
            <v>0</v>
          </cell>
          <cell r="X110">
            <v>0</v>
          </cell>
          <cell r="Y110">
            <v>0</v>
          </cell>
          <cell r="Z110">
            <v>0</v>
          </cell>
          <cell r="AA110">
            <v>0</v>
          </cell>
        </row>
        <row r="111">
          <cell r="A111">
            <v>2017</v>
          </cell>
          <cell r="B111">
            <v>0.23559999999999998</v>
          </cell>
          <cell r="C111">
            <v>0.34107346783403125</v>
          </cell>
          <cell r="D111">
            <v>0</v>
          </cell>
          <cell r="E111">
            <v>0.06</v>
          </cell>
          <cell r="F111">
            <v>0.01</v>
          </cell>
          <cell r="G111">
            <v>63.325000000000003</v>
          </cell>
          <cell r="H111">
            <v>1.1599999999999999</v>
          </cell>
          <cell r="I111">
            <v>0</v>
          </cell>
          <cell r="J111">
            <v>0.9827999999999999</v>
          </cell>
          <cell r="K111">
            <v>86.4</v>
          </cell>
          <cell r="L111">
            <v>0.59</v>
          </cell>
          <cell r="M111">
            <v>1.2</v>
          </cell>
          <cell r="O111">
            <v>2018</v>
          </cell>
          <cell r="P111">
            <v>2.86</v>
          </cell>
          <cell r="Q111">
            <v>-0.34965034965034969</v>
          </cell>
          <cell r="R111">
            <v>0</v>
          </cell>
          <cell r="S111">
            <v>0.05</v>
          </cell>
          <cell r="T111">
            <v>0.05</v>
          </cell>
          <cell r="U111">
            <v>4.8424999999999994</v>
          </cell>
          <cell r="V111">
            <v>3.2705499999999992E-2</v>
          </cell>
          <cell r="W111">
            <v>0</v>
          </cell>
          <cell r="X111">
            <v>0</v>
          </cell>
          <cell r="Y111">
            <v>0</v>
          </cell>
          <cell r="Z111">
            <v>0</v>
          </cell>
          <cell r="AA111">
            <v>0</v>
          </cell>
        </row>
        <row r="112">
          <cell r="A112">
            <v>2018</v>
          </cell>
          <cell r="B112">
            <v>0.23939999999999997</v>
          </cell>
          <cell r="C112">
            <v>0.34944803958888471</v>
          </cell>
          <cell r="D112">
            <v>0</v>
          </cell>
          <cell r="E112">
            <v>0.06</v>
          </cell>
          <cell r="F112">
            <v>0.01</v>
          </cell>
          <cell r="G112">
            <v>63.325000000000003</v>
          </cell>
          <cell r="H112">
            <v>1.1599999999999999</v>
          </cell>
          <cell r="I112">
            <v>0</v>
          </cell>
          <cell r="J112">
            <v>0.98319999999999985</v>
          </cell>
          <cell r="K112">
            <v>67.600000000000009</v>
          </cell>
          <cell r="L112">
            <v>0.59</v>
          </cell>
          <cell r="M112">
            <v>1.2</v>
          </cell>
          <cell r="O112">
            <v>2019</v>
          </cell>
          <cell r="P112">
            <v>2.88</v>
          </cell>
          <cell r="Q112">
            <v>-0.34722222222222221</v>
          </cell>
          <cell r="R112">
            <v>0</v>
          </cell>
          <cell r="S112">
            <v>0.05</v>
          </cell>
          <cell r="T112">
            <v>0.05</v>
          </cell>
          <cell r="U112">
            <v>4.7679999999999989</v>
          </cell>
          <cell r="V112">
            <v>2.9948999999999993E-2</v>
          </cell>
          <cell r="W112">
            <v>0</v>
          </cell>
          <cell r="X112">
            <v>0</v>
          </cell>
          <cell r="Y112">
            <v>0</v>
          </cell>
          <cell r="Z112">
            <v>0</v>
          </cell>
          <cell r="AA112">
            <v>0</v>
          </cell>
        </row>
        <row r="113">
          <cell r="A113">
            <v>2019</v>
          </cell>
          <cell r="B113">
            <v>0.24319999999999997</v>
          </cell>
          <cell r="C113">
            <v>0.35782261134373816</v>
          </cell>
          <cell r="D113">
            <v>0</v>
          </cell>
          <cell r="E113">
            <v>0.06</v>
          </cell>
          <cell r="F113">
            <v>0.01</v>
          </cell>
          <cell r="G113">
            <v>63.325000000000003</v>
          </cell>
          <cell r="H113">
            <v>1.1599999999999999</v>
          </cell>
          <cell r="I113">
            <v>0</v>
          </cell>
          <cell r="J113">
            <v>0.98359999999999981</v>
          </cell>
          <cell r="K113">
            <v>48.800000000000011</v>
          </cell>
          <cell r="L113">
            <v>0.59</v>
          </cell>
          <cell r="M113">
            <v>1.2</v>
          </cell>
          <cell r="O113">
            <v>2020</v>
          </cell>
          <cell r="P113">
            <v>2.9</v>
          </cell>
          <cell r="Q113">
            <v>-0.34482758620689657</v>
          </cell>
          <cell r="R113">
            <v>0</v>
          </cell>
          <cell r="S113">
            <v>0.05</v>
          </cell>
          <cell r="T113">
            <v>0.05</v>
          </cell>
          <cell r="U113">
            <v>4.6935000000000002</v>
          </cell>
          <cell r="V113">
            <v>2.7192500000000001E-2</v>
          </cell>
          <cell r="W113">
            <v>0</v>
          </cell>
          <cell r="X113">
            <v>0</v>
          </cell>
          <cell r="Y113">
            <v>0</v>
          </cell>
          <cell r="Z113">
            <v>0</v>
          </cell>
          <cell r="AA113">
            <v>0</v>
          </cell>
        </row>
        <row r="114">
          <cell r="A114">
            <v>2020</v>
          </cell>
          <cell r="B114">
            <v>0.247</v>
          </cell>
          <cell r="C114">
            <v>0.36619718309859156</v>
          </cell>
          <cell r="D114">
            <v>0</v>
          </cell>
          <cell r="E114">
            <v>0.06</v>
          </cell>
          <cell r="F114">
            <v>0.01</v>
          </cell>
          <cell r="G114">
            <v>63.325000000000003</v>
          </cell>
          <cell r="H114">
            <v>1.1599999999999999</v>
          </cell>
          <cell r="I114">
            <v>0</v>
          </cell>
          <cell r="J114">
            <v>0.98399999999999999</v>
          </cell>
          <cell r="K114">
            <v>30</v>
          </cell>
          <cell r="L114">
            <v>0.59</v>
          </cell>
          <cell r="M114">
            <v>1.2</v>
          </cell>
          <cell r="O114">
            <v>2021</v>
          </cell>
          <cell r="P114">
            <v>2.91</v>
          </cell>
          <cell r="Q114">
            <v>-0.3436426116838488</v>
          </cell>
          <cell r="R114">
            <v>0</v>
          </cell>
          <cell r="S114">
            <v>0.05</v>
          </cell>
          <cell r="T114">
            <v>0.05</v>
          </cell>
          <cell r="U114">
            <v>4.6525249999999998</v>
          </cell>
          <cell r="V114">
            <v>2.7192500000000001E-2</v>
          </cell>
          <cell r="W114">
            <v>0</v>
          </cell>
          <cell r="X114">
            <v>0</v>
          </cell>
          <cell r="Y114">
            <v>0</v>
          </cell>
          <cell r="Z114">
            <v>0</v>
          </cell>
          <cell r="AA114">
            <v>0</v>
          </cell>
        </row>
        <row r="115">
          <cell r="A115">
            <v>2021</v>
          </cell>
          <cell r="B115">
            <v>0.247</v>
          </cell>
          <cell r="C115">
            <v>0.36619718309859156</v>
          </cell>
          <cell r="D115">
            <v>0</v>
          </cell>
          <cell r="E115">
            <v>0.06</v>
          </cell>
          <cell r="F115">
            <v>0.01</v>
          </cell>
          <cell r="G115">
            <v>63.325000000000003</v>
          </cell>
          <cell r="H115">
            <v>1.1599999999999999</v>
          </cell>
          <cell r="I115">
            <v>0</v>
          </cell>
          <cell r="J115">
            <v>0.98399999999999999</v>
          </cell>
          <cell r="K115">
            <v>30</v>
          </cell>
          <cell r="L115">
            <v>0.59</v>
          </cell>
          <cell r="M115">
            <v>1.2</v>
          </cell>
          <cell r="O115">
            <v>2022</v>
          </cell>
          <cell r="P115">
            <v>2.92</v>
          </cell>
          <cell r="Q115">
            <v>-0.34246575342465752</v>
          </cell>
          <cell r="R115">
            <v>0</v>
          </cell>
          <cell r="S115">
            <v>0.05</v>
          </cell>
          <cell r="T115">
            <v>0.05</v>
          </cell>
          <cell r="U115">
            <v>4.6115499999999994</v>
          </cell>
          <cell r="V115">
            <v>2.7192500000000001E-2</v>
          </cell>
          <cell r="W115">
            <v>0</v>
          </cell>
          <cell r="X115">
            <v>0</v>
          </cell>
          <cell r="Y115">
            <v>0</v>
          </cell>
          <cell r="Z115">
            <v>0</v>
          </cell>
          <cell r="AA115">
            <v>0</v>
          </cell>
        </row>
        <row r="116">
          <cell r="A116">
            <v>2022</v>
          </cell>
          <cell r="B116">
            <v>0.247</v>
          </cell>
          <cell r="C116">
            <v>0.36619718309859156</v>
          </cell>
          <cell r="D116">
            <v>0</v>
          </cell>
          <cell r="E116">
            <v>0.06</v>
          </cell>
          <cell r="F116">
            <v>0.01</v>
          </cell>
          <cell r="G116">
            <v>63.325000000000003</v>
          </cell>
          <cell r="H116">
            <v>1.1599999999999999</v>
          </cell>
          <cell r="I116">
            <v>0</v>
          </cell>
          <cell r="J116">
            <v>0.98399999999999999</v>
          </cell>
          <cell r="K116">
            <v>30</v>
          </cell>
          <cell r="L116">
            <v>0.59</v>
          </cell>
          <cell r="M116">
            <v>1.2</v>
          </cell>
          <cell r="O116">
            <v>2023</v>
          </cell>
          <cell r="P116">
            <v>2.9299999999999997</v>
          </cell>
          <cell r="Q116">
            <v>-0.34129692832764508</v>
          </cell>
          <cell r="R116">
            <v>0</v>
          </cell>
          <cell r="S116">
            <v>0.05</v>
          </cell>
          <cell r="T116">
            <v>0.05</v>
          </cell>
          <cell r="U116">
            <v>4.5705749999999989</v>
          </cell>
          <cell r="V116">
            <v>2.7192500000000001E-2</v>
          </cell>
          <cell r="W116">
            <v>0</v>
          </cell>
          <cell r="X116">
            <v>0</v>
          </cell>
          <cell r="Y116">
            <v>0</v>
          </cell>
          <cell r="Z116">
            <v>0</v>
          </cell>
          <cell r="AA116">
            <v>0</v>
          </cell>
        </row>
        <row r="117">
          <cell r="A117">
            <v>2023</v>
          </cell>
          <cell r="B117">
            <v>0.247</v>
          </cell>
          <cell r="C117">
            <v>0.36619718309859156</v>
          </cell>
          <cell r="D117">
            <v>0</v>
          </cell>
          <cell r="E117">
            <v>0.06</v>
          </cell>
          <cell r="F117">
            <v>0.01</v>
          </cell>
          <cell r="G117">
            <v>63.325000000000003</v>
          </cell>
          <cell r="H117">
            <v>1.1599999999999999</v>
          </cell>
          <cell r="I117">
            <v>0</v>
          </cell>
          <cell r="J117">
            <v>0.98399999999999999</v>
          </cell>
          <cell r="K117">
            <v>30</v>
          </cell>
          <cell r="L117">
            <v>0.59</v>
          </cell>
          <cell r="M117">
            <v>1.2</v>
          </cell>
          <cell r="O117">
            <v>2024</v>
          </cell>
          <cell r="P117">
            <v>2.9399999999999995</v>
          </cell>
          <cell r="Q117">
            <v>-0.34013605442176875</v>
          </cell>
          <cell r="R117">
            <v>0</v>
          </cell>
          <cell r="S117">
            <v>0.05</v>
          </cell>
          <cell r="T117">
            <v>0.05</v>
          </cell>
          <cell r="U117">
            <v>4.5295999999999985</v>
          </cell>
          <cell r="V117">
            <v>2.7192500000000001E-2</v>
          </cell>
          <cell r="W117">
            <v>0</v>
          </cell>
          <cell r="X117">
            <v>0</v>
          </cell>
          <cell r="Y117">
            <v>0</v>
          </cell>
          <cell r="Z117">
            <v>0</v>
          </cell>
          <cell r="AA117">
            <v>0</v>
          </cell>
        </row>
        <row r="118">
          <cell r="A118">
            <v>2024</v>
          </cell>
          <cell r="B118">
            <v>0.247</v>
          </cell>
          <cell r="C118">
            <v>0.36619718309859156</v>
          </cell>
          <cell r="D118">
            <v>0</v>
          </cell>
          <cell r="E118">
            <v>0.06</v>
          </cell>
          <cell r="F118">
            <v>0.01</v>
          </cell>
          <cell r="G118">
            <v>63.325000000000003</v>
          </cell>
          <cell r="H118">
            <v>1.1599999999999999</v>
          </cell>
          <cell r="I118">
            <v>0</v>
          </cell>
          <cell r="J118">
            <v>0.98399999999999999</v>
          </cell>
          <cell r="K118">
            <v>30</v>
          </cell>
          <cell r="L118">
            <v>0.59</v>
          </cell>
          <cell r="M118">
            <v>1.2</v>
          </cell>
          <cell r="O118">
            <v>2025</v>
          </cell>
          <cell r="P118">
            <v>2.9499999999999993</v>
          </cell>
          <cell r="Q118">
            <v>-0.33898305084745772</v>
          </cell>
          <cell r="R118">
            <v>0</v>
          </cell>
          <cell r="S118">
            <v>0.05</v>
          </cell>
          <cell r="T118">
            <v>0.05</v>
          </cell>
          <cell r="U118">
            <v>4.4886249999999981</v>
          </cell>
          <cell r="V118">
            <v>2.7192500000000001E-2</v>
          </cell>
          <cell r="W118">
            <v>0</v>
          </cell>
          <cell r="X118">
            <v>0</v>
          </cell>
          <cell r="Y118">
            <v>0</v>
          </cell>
          <cell r="Z118">
            <v>0</v>
          </cell>
          <cell r="AA118">
            <v>0</v>
          </cell>
        </row>
        <row r="119">
          <cell r="A119">
            <v>2025</v>
          </cell>
          <cell r="B119">
            <v>0.247</v>
          </cell>
          <cell r="C119">
            <v>0.36619718309859156</v>
          </cell>
          <cell r="D119">
            <v>0</v>
          </cell>
          <cell r="E119">
            <v>0.06</v>
          </cell>
          <cell r="F119">
            <v>0.01</v>
          </cell>
          <cell r="G119">
            <v>63.325000000000003</v>
          </cell>
          <cell r="H119">
            <v>1.1599999999999999</v>
          </cell>
          <cell r="I119">
            <v>0</v>
          </cell>
          <cell r="J119">
            <v>0.98399999999999999</v>
          </cell>
          <cell r="K119">
            <v>30</v>
          </cell>
          <cell r="L119">
            <v>0.59</v>
          </cell>
          <cell r="M119">
            <v>1.2</v>
          </cell>
          <cell r="O119">
            <v>2026</v>
          </cell>
          <cell r="P119">
            <v>2.9599999999999991</v>
          </cell>
          <cell r="Q119">
            <v>-0.33783783783783794</v>
          </cell>
          <cell r="R119">
            <v>0</v>
          </cell>
          <cell r="S119">
            <v>0.05</v>
          </cell>
          <cell r="T119">
            <v>0.05</v>
          </cell>
          <cell r="U119">
            <v>4.4476499999999977</v>
          </cell>
          <cell r="V119">
            <v>2.7192500000000001E-2</v>
          </cell>
          <cell r="W119">
            <v>0</v>
          </cell>
          <cell r="X119">
            <v>0</v>
          </cell>
          <cell r="Y119">
            <v>0</v>
          </cell>
          <cell r="Z119">
            <v>0</v>
          </cell>
          <cell r="AA119">
            <v>0</v>
          </cell>
        </row>
        <row r="120">
          <cell r="A120">
            <v>2026</v>
          </cell>
          <cell r="B120">
            <v>0.247</v>
          </cell>
          <cell r="C120">
            <v>0.36619718309859156</v>
          </cell>
          <cell r="D120">
            <v>0</v>
          </cell>
          <cell r="E120">
            <v>0.06</v>
          </cell>
          <cell r="F120">
            <v>0.01</v>
          </cell>
          <cell r="G120">
            <v>63.325000000000003</v>
          </cell>
          <cell r="H120">
            <v>1.1599999999999999</v>
          </cell>
          <cell r="I120">
            <v>0</v>
          </cell>
          <cell r="J120">
            <v>0.98399999999999999</v>
          </cell>
          <cell r="K120">
            <v>30</v>
          </cell>
          <cell r="L120">
            <v>0.59</v>
          </cell>
          <cell r="M120">
            <v>1.2</v>
          </cell>
          <cell r="O120">
            <v>2027</v>
          </cell>
          <cell r="P120">
            <v>2.9699999999999989</v>
          </cell>
          <cell r="Q120">
            <v>-0.33670033670033683</v>
          </cell>
          <cell r="R120">
            <v>0</v>
          </cell>
          <cell r="S120">
            <v>0.05</v>
          </cell>
          <cell r="T120">
            <v>0.05</v>
          </cell>
          <cell r="U120">
            <v>4.4066749999999972</v>
          </cell>
          <cell r="V120">
            <v>2.7192500000000001E-2</v>
          </cell>
          <cell r="W120">
            <v>0</v>
          </cell>
          <cell r="X120">
            <v>0</v>
          </cell>
          <cell r="Y120">
            <v>0</v>
          </cell>
          <cell r="Z120">
            <v>0</v>
          </cell>
          <cell r="AA120">
            <v>0</v>
          </cell>
        </row>
        <row r="121">
          <cell r="A121">
            <v>2027</v>
          </cell>
          <cell r="B121">
            <v>0.247</v>
          </cell>
          <cell r="C121">
            <v>0.36619718309859156</v>
          </cell>
          <cell r="D121">
            <v>0</v>
          </cell>
          <cell r="E121">
            <v>0.06</v>
          </cell>
          <cell r="F121">
            <v>0.01</v>
          </cell>
          <cell r="G121">
            <v>63.325000000000003</v>
          </cell>
          <cell r="H121">
            <v>1.1599999999999999</v>
          </cell>
          <cell r="I121">
            <v>0</v>
          </cell>
          <cell r="J121">
            <v>0.98399999999999999</v>
          </cell>
          <cell r="K121">
            <v>30</v>
          </cell>
          <cell r="L121">
            <v>0.59</v>
          </cell>
          <cell r="M121">
            <v>1.2</v>
          </cell>
          <cell r="O121">
            <v>2028</v>
          </cell>
          <cell r="P121">
            <v>2.9799999999999986</v>
          </cell>
          <cell r="Q121">
            <v>-0.33557046979865784</v>
          </cell>
          <cell r="R121">
            <v>0</v>
          </cell>
          <cell r="S121">
            <v>0.05</v>
          </cell>
          <cell r="T121">
            <v>0.05</v>
          </cell>
          <cell r="U121">
            <v>4.3656999999999968</v>
          </cell>
          <cell r="V121">
            <v>2.7192500000000001E-2</v>
          </cell>
          <cell r="W121">
            <v>0</v>
          </cell>
          <cell r="X121">
            <v>0</v>
          </cell>
          <cell r="Y121">
            <v>0</v>
          </cell>
          <cell r="Z121">
            <v>0</v>
          </cell>
          <cell r="AA121">
            <v>0</v>
          </cell>
        </row>
        <row r="122">
          <cell r="A122">
            <v>2028</v>
          </cell>
          <cell r="B122">
            <v>0.247</v>
          </cell>
          <cell r="C122">
            <v>0.36619718309859156</v>
          </cell>
          <cell r="D122">
            <v>0</v>
          </cell>
          <cell r="E122">
            <v>0.06</v>
          </cell>
          <cell r="F122">
            <v>0.01</v>
          </cell>
          <cell r="G122">
            <v>63.325000000000003</v>
          </cell>
          <cell r="H122">
            <v>1.1599999999999999</v>
          </cell>
          <cell r="I122">
            <v>0</v>
          </cell>
          <cell r="J122">
            <v>0.98399999999999999</v>
          </cell>
          <cell r="K122">
            <v>30</v>
          </cell>
          <cell r="L122">
            <v>0.59</v>
          </cell>
          <cell r="M122">
            <v>1.2</v>
          </cell>
          <cell r="O122">
            <v>2029</v>
          </cell>
          <cell r="P122">
            <v>2.9899999999999984</v>
          </cell>
          <cell r="Q122">
            <v>-0.33444816053511722</v>
          </cell>
          <cell r="R122">
            <v>0</v>
          </cell>
          <cell r="S122">
            <v>0.05</v>
          </cell>
          <cell r="T122">
            <v>0.05</v>
          </cell>
          <cell r="U122">
            <v>4.3247249999999964</v>
          </cell>
          <cell r="V122">
            <v>2.7192500000000001E-2</v>
          </cell>
          <cell r="W122">
            <v>0</v>
          </cell>
          <cell r="X122">
            <v>0</v>
          </cell>
          <cell r="Y122">
            <v>0</v>
          </cell>
          <cell r="Z122">
            <v>0</v>
          </cell>
          <cell r="AA122">
            <v>0</v>
          </cell>
        </row>
        <row r="123">
          <cell r="A123">
            <v>2029</v>
          </cell>
          <cell r="B123">
            <v>0.247</v>
          </cell>
          <cell r="C123">
            <v>0.36619718309859156</v>
          </cell>
          <cell r="D123">
            <v>0</v>
          </cell>
          <cell r="E123">
            <v>0.06</v>
          </cell>
          <cell r="F123">
            <v>0.01</v>
          </cell>
          <cell r="G123">
            <v>63.325000000000003</v>
          </cell>
          <cell r="H123">
            <v>1.1599999999999999</v>
          </cell>
          <cell r="I123">
            <v>0</v>
          </cell>
          <cell r="J123">
            <v>0.98399999999999999</v>
          </cell>
          <cell r="K123">
            <v>30</v>
          </cell>
          <cell r="L123">
            <v>0.59</v>
          </cell>
          <cell r="M123">
            <v>1.2</v>
          </cell>
          <cell r="O123">
            <v>2030</v>
          </cell>
          <cell r="P123">
            <v>3</v>
          </cell>
          <cell r="Q123">
            <v>-0.33333333333333331</v>
          </cell>
          <cell r="R123">
            <v>0</v>
          </cell>
          <cell r="S123">
            <v>0.05</v>
          </cell>
          <cell r="T123">
            <v>0.05</v>
          </cell>
          <cell r="U123">
            <v>4.2837499999999995</v>
          </cell>
          <cell r="V123">
            <v>2.7192500000000001E-2</v>
          </cell>
          <cell r="W123">
            <v>0</v>
          </cell>
          <cell r="X123">
            <v>0</v>
          </cell>
          <cell r="Y123">
            <v>0</v>
          </cell>
          <cell r="Z123">
            <v>0</v>
          </cell>
          <cell r="AA123">
            <v>0</v>
          </cell>
        </row>
        <row r="124">
          <cell r="A124">
            <v>2030</v>
          </cell>
          <cell r="B124">
            <v>0.247</v>
          </cell>
          <cell r="C124">
            <v>0.36619718309859156</v>
          </cell>
          <cell r="D124">
            <v>0</v>
          </cell>
          <cell r="E124">
            <v>0.06</v>
          </cell>
          <cell r="F124">
            <v>0.01</v>
          </cell>
          <cell r="G124">
            <v>63.325000000000003</v>
          </cell>
          <cell r="H124">
            <v>1.1599999999999999</v>
          </cell>
          <cell r="I124">
            <v>0</v>
          </cell>
          <cell r="J124">
            <v>0.98399999999999999</v>
          </cell>
          <cell r="K124">
            <v>30</v>
          </cell>
          <cell r="L124">
            <v>0.59</v>
          </cell>
          <cell r="M124">
            <v>1.2</v>
          </cell>
          <cell r="O124">
            <v>2031</v>
          </cell>
          <cell r="P124">
            <v>3</v>
          </cell>
          <cell r="Q124">
            <v>-0.33333333333333331</v>
          </cell>
          <cell r="R124">
            <v>0</v>
          </cell>
          <cell r="S124">
            <v>0.05</v>
          </cell>
          <cell r="T124">
            <v>0.05</v>
          </cell>
          <cell r="U124">
            <v>4.2837499999999995</v>
          </cell>
          <cell r="V124">
            <v>2.7192500000000001E-2</v>
          </cell>
          <cell r="W124">
            <v>0</v>
          </cell>
          <cell r="X124">
            <v>0</v>
          </cell>
          <cell r="Y124">
            <v>0</v>
          </cell>
          <cell r="Z124">
            <v>0</v>
          </cell>
          <cell r="AA124">
            <v>0</v>
          </cell>
        </row>
        <row r="125">
          <cell r="A125">
            <v>2031</v>
          </cell>
          <cell r="B125">
            <v>0.247</v>
          </cell>
          <cell r="C125">
            <v>0.36619718309859156</v>
          </cell>
          <cell r="D125">
            <v>0</v>
          </cell>
          <cell r="E125">
            <v>0.06</v>
          </cell>
          <cell r="F125">
            <v>0.01</v>
          </cell>
          <cell r="G125">
            <v>63.325000000000003</v>
          </cell>
          <cell r="H125">
            <v>1.1599999999999999</v>
          </cell>
          <cell r="I125">
            <v>0</v>
          </cell>
          <cell r="J125">
            <v>0.98399999999999999</v>
          </cell>
          <cell r="K125">
            <v>30</v>
          </cell>
          <cell r="L125">
            <v>0.59</v>
          </cell>
          <cell r="M125">
            <v>1.2</v>
          </cell>
          <cell r="O125">
            <v>2032</v>
          </cell>
          <cell r="P125">
            <v>3</v>
          </cell>
          <cell r="Q125">
            <v>-0.33333333333333331</v>
          </cell>
          <cell r="R125">
            <v>0</v>
          </cell>
          <cell r="S125">
            <v>0.05</v>
          </cell>
          <cell r="T125">
            <v>0.05</v>
          </cell>
          <cell r="U125">
            <v>4.2837499999999995</v>
          </cell>
          <cell r="V125">
            <v>2.7192500000000001E-2</v>
          </cell>
          <cell r="W125">
            <v>0</v>
          </cell>
          <cell r="X125">
            <v>0</v>
          </cell>
          <cell r="Y125">
            <v>0</v>
          </cell>
          <cell r="Z125">
            <v>0</v>
          </cell>
          <cell r="AA125">
            <v>0</v>
          </cell>
        </row>
        <row r="126">
          <cell r="A126">
            <v>2032</v>
          </cell>
          <cell r="B126">
            <v>0.247</v>
          </cell>
          <cell r="C126">
            <v>0.36619718309859156</v>
          </cell>
          <cell r="D126">
            <v>0</v>
          </cell>
          <cell r="E126">
            <v>0.06</v>
          </cell>
          <cell r="F126">
            <v>0.01</v>
          </cell>
          <cell r="G126">
            <v>63.325000000000003</v>
          </cell>
          <cell r="H126">
            <v>1.1599999999999999</v>
          </cell>
          <cell r="I126">
            <v>0</v>
          </cell>
          <cell r="J126">
            <v>0.98399999999999999</v>
          </cell>
          <cell r="K126">
            <v>30</v>
          </cell>
          <cell r="L126">
            <v>0.59</v>
          </cell>
          <cell r="M126">
            <v>1.2</v>
          </cell>
          <cell r="O126">
            <v>2033</v>
          </cell>
          <cell r="P126">
            <v>3</v>
          </cell>
          <cell r="Q126">
            <v>-0.33333333333333331</v>
          </cell>
          <cell r="R126">
            <v>0</v>
          </cell>
          <cell r="S126">
            <v>0.05</v>
          </cell>
          <cell r="T126">
            <v>0.05</v>
          </cell>
          <cell r="U126">
            <v>4.2837499999999995</v>
          </cell>
          <cell r="V126">
            <v>2.7192500000000001E-2</v>
          </cell>
          <cell r="W126">
            <v>0</v>
          </cell>
          <cell r="X126">
            <v>0</v>
          </cell>
          <cell r="Y126">
            <v>0</v>
          </cell>
          <cell r="Z126">
            <v>0</v>
          </cell>
          <cell r="AA126">
            <v>0</v>
          </cell>
        </row>
        <row r="127">
          <cell r="A127">
            <v>2033</v>
          </cell>
          <cell r="B127">
            <v>0.247</v>
          </cell>
          <cell r="C127">
            <v>0.36619718309859156</v>
          </cell>
          <cell r="D127">
            <v>0</v>
          </cell>
          <cell r="E127">
            <v>0.06</v>
          </cell>
          <cell r="F127">
            <v>0.01</v>
          </cell>
          <cell r="G127">
            <v>63.325000000000003</v>
          </cell>
          <cell r="H127">
            <v>1.1599999999999999</v>
          </cell>
          <cell r="I127">
            <v>0</v>
          </cell>
          <cell r="J127">
            <v>0.98399999999999999</v>
          </cell>
          <cell r="K127">
            <v>30</v>
          </cell>
          <cell r="L127">
            <v>0.59</v>
          </cell>
          <cell r="M127">
            <v>1.2</v>
          </cell>
          <cell r="O127">
            <v>2034</v>
          </cell>
          <cell r="P127">
            <v>3</v>
          </cell>
          <cell r="Q127">
            <v>-0.33333333333333331</v>
          </cell>
          <cell r="R127">
            <v>0</v>
          </cell>
          <cell r="S127">
            <v>0.05</v>
          </cell>
          <cell r="T127">
            <v>0.05</v>
          </cell>
          <cell r="U127">
            <v>4.2837499999999995</v>
          </cell>
          <cell r="V127">
            <v>2.7192500000000001E-2</v>
          </cell>
          <cell r="W127">
            <v>0</v>
          </cell>
          <cell r="X127">
            <v>0</v>
          </cell>
          <cell r="Y127">
            <v>0</v>
          </cell>
          <cell r="Z127">
            <v>0</v>
          </cell>
          <cell r="AA127">
            <v>0</v>
          </cell>
        </row>
        <row r="128">
          <cell r="A128">
            <v>2034</v>
          </cell>
          <cell r="B128">
            <v>0.247</v>
          </cell>
          <cell r="C128">
            <v>0.36619718309859156</v>
          </cell>
          <cell r="D128">
            <v>0</v>
          </cell>
          <cell r="E128">
            <v>0.06</v>
          </cell>
          <cell r="F128">
            <v>0.01</v>
          </cell>
          <cell r="G128">
            <v>63.325000000000003</v>
          </cell>
          <cell r="H128">
            <v>1.1599999999999999</v>
          </cell>
          <cell r="I128">
            <v>0</v>
          </cell>
          <cell r="J128">
            <v>0.98399999999999999</v>
          </cell>
          <cell r="K128">
            <v>30</v>
          </cell>
          <cell r="L128">
            <v>0.59</v>
          </cell>
          <cell r="M128">
            <v>1.2</v>
          </cell>
          <cell r="O128">
            <v>2035</v>
          </cell>
          <cell r="P128">
            <v>3</v>
          </cell>
          <cell r="Q128">
            <v>-0.33333333333333331</v>
          </cell>
          <cell r="R128">
            <v>0</v>
          </cell>
          <cell r="S128">
            <v>0.05</v>
          </cell>
          <cell r="T128">
            <v>0.05</v>
          </cell>
          <cell r="U128">
            <v>4.2837499999999995</v>
          </cell>
          <cell r="V128">
            <v>2.7192500000000001E-2</v>
          </cell>
          <cell r="W128">
            <v>0</v>
          </cell>
          <cell r="X128">
            <v>0</v>
          </cell>
          <cell r="Y128">
            <v>0</v>
          </cell>
          <cell r="Z128">
            <v>0</v>
          </cell>
          <cell r="AA128">
            <v>0</v>
          </cell>
        </row>
        <row r="129">
          <cell r="A129">
            <v>2035</v>
          </cell>
          <cell r="B129">
            <v>0.247</v>
          </cell>
          <cell r="C129">
            <v>0.36619718309859156</v>
          </cell>
          <cell r="D129">
            <v>0</v>
          </cell>
          <cell r="E129">
            <v>0.06</v>
          </cell>
          <cell r="F129">
            <v>0.01</v>
          </cell>
          <cell r="G129">
            <v>63.325000000000003</v>
          </cell>
          <cell r="H129">
            <v>1.1599999999999999</v>
          </cell>
          <cell r="I129">
            <v>0</v>
          </cell>
          <cell r="J129">
            <v>0.98399999999999999</v>
          </cell>
          <cell r="K129">
            <v>30</v>
          </cell>
          <cell r="L129">
            <v>0.59</v>
          </cell>
          <cell r="M129">
            <v>1.2</v>
          </cell>
        </row>
        <row r="131">
          <cell r="A131" t="str">
            <v>Wood_SmallBP</v>
          </cell>
          <cell r="B131" t="str">
            <v>Eff.</v>
          </cell>
          <cell r="C131" t="str">
            <v>Cb</v>
          </cell>
          <cell r="D131" t="str">
            <v>Cv</v>
          </cell>
          <cell r="E131" t="str">
            <v>POutage</v>
          </cell>
          <cell r="F131" t="str">
            <v>UPOutage</v>
          </cell>
          <cell r="G131" t="str">
            <v>Invest</v>
          </cell>
          <cell r="H131" t="str">
            <v>O&amp;Mfixed</v>
          </cell>
          <cell r="I131" t="str">
            <v>O&amp;Mvar</v>
          </cell>
          <cell r="J131" t="str">
            <v>Desulp</v>
          </cell>
          <cell r="K131" t="str">
            <v>NO2</v>
          </cell>
          <cell r="L131" t="str">
            <v>CH4</v>
          </cell>
          <cell r="M131" t="str">
            <v>N2O</v>
          </cell>
        </row>
        <row r="132">
          <cell r="A132" t="str">
            <v>Investeringsår</v>
          </cell>
          <cell r="B132" t="str">
            <v>%</v>
          </cell>
          <cell r="C132" t="str">
            <v>p.u.</v>
          </cell>
          <cell r="D132" t="str">
            <v>p.u.</v>
          </cell>
          <cell r="E132" t="str">
            <v>%</v>
          </cell>
          <cell r="F132" t="str">
            <v>%</v>
          </cell>
          <cell r="G132" t="str">
            <v>Mkr./MW</v>
          </cell>
          <cell r="H132" t="str">
            <v>Mkr/MWy</v>
          </cell>
          <cell r="I132" t="str">
            <v>kr/MWh</v>
          </cell>
          <cell r="J132" t="str">
            <v>p.u</v>
          </cell>
          <cell r="K132" t="str">
            <v>g/GJ</v>
          </cell>
          <cell r="L132" t="str">
            <v>g/GJ</v>
          </cell>
          <cell r="M132" t="str">
            <v>g/GJ</v>
          </cell>
        </row>
        <row r="133">
          <cell r="A133">
            <v>2010</v>
          </cell>
          <cell r="B133">
            <v>0.23749999999999999</v>
          </cell>
          <cell r="C133">
            <v>0.32051282051282048</v>
          </cell>
          <cell r="D133">
            <v>0.15</v>
          </cell>
          <cell r="E133">
            <v>7.0000000000000007E-2</v>
          </cell>
          <cell r="F133">
            <v>7.0000000000000007E-2</v>
          </cell>
          <cell r="G133">
            <v>31.662500000000001</v>
          </cell>
          <cell r="H133">
            <v>0.17249999999999999</v>
          </cell>
          <cell r="I133">
            <v>24</v>
          </cell>
          <cell r="J133">
            <v>0</v>
          </cell>
          <cell r="K133">
            <v>81</v>
          </cell>
          <cell r="L133">
            <v>2</v>
          </cell>
          <cell r="M133">
            <v>0.8</v>
          </cell>
        </row>
        <row r="134">
          <cell r="A134">
            <v>2011</v>
          </cell>
          <cell r="B134">
            <v>0.23749999999999999</v>
          </cell>
          <cell r="C134">
            <v>0.32051282051282048</v>
          </cell>
          <cell r="D134">
            <v>0.15</v>
          </cell>
          <cell r="E134">
            <v>7.0000000000000007E-2</v>
          </cell>
          <cell r="F134">
            <v>7.0000000000000007E-2</v>
          </cell>
          <cell r="G134">
            <v>31.662500000000001</v>
          </cell>
          <cell r="H134">
            <v>0.17249999999999999</v>
          </cell>
          <cell r="I134">
            <v>24</v>
          </cell>
          <cell r="J134">
            <v>0</v>
          </cell>
          <cell r="K134">
            <v>81</v>
          </cell>
          <cell r="L134">
            <v>2</v>
          </cell>
          <cell r="M134">
            <v>0.8</v>
          </cell>
        </row>
        <row r="135">
          <cell r="A135">
            <v>2012</v>
          </cell>
          <cell r="B135">
            <v>0.23749999999999999</v>
          </cell>
          <cell r="C135">
            <v>0.32051282051282048</v>
          </cell>
          <cell r="D135">
            <v>0.15</v>
          </cell>
          <cell r="E135">
            <v>7.0000000000000007E-2</v>
          </cell>
          <cell r="F135">
            <v>7.0000000000000007E-2</v>
          </cell>
          <cell r="G135">
            <v>31.662500000000001</v>
          </cell>
          <cell r="H135">
            <v>0.17249999999999999</v>
          </cell>
          <cell r="I135">
            <v>24</v>
          </cell>
          <cell r="J135">
            <v>0</v>
          </cell>
          <cell r="K135">
            <v>81</v>
          </cell>
          <cell r="L135">
            <v>2</v>
          </cell>
          <cell r="M135">
            <v>0.8</v>
          </cell>
        </row>
        <row r="136">
          <cell r="A136">
            <v>2013</v>
          </cell>
          <cell r="B136">
            <v>0.23749999999999999</v>
          </cell>
          <cell r="C136">
            <v>0.32051282051282048</v>
          </cell>
          <cell r="D136">
            <v>0.15</v>
          </cell>
          <cell r="E136">
            <v>7.0000000000000007E-2</v>
          </cell>
          <cell r="F136">
            <v>7.0000000000000007E-2</v>
          </cell>
          <cell r="G136">
            <v>31.662500000000001</v>
          </cell>
          <cell r="H136">
            <v>0.17249999999999999</v>
          </cell>
          <cell r="I136">
            <v>24</v>
          </cell>
          <cell r="J136">
            <v>0</v>
          </cell>
          <cell r="K136">
            <v>81</v>
          </cell>
          <cell r="L136">
            <v>2</v>
          </cell>
          <cell r="M136">
            <v>0.8</v>
          </cell>
        </row>
        <row r="137">
          <cell r="A137">
            <v>2014</v>
          </cell>
          <cell r="B137">
            <v>0.23749999999999999</v>
          </cell>
          <cell r="C137">
            <v>0.32051282051282048</v>
          </cell>
          <cell r="D137">
            <v>0.15</v>
          </cell>
          <cell r="E137">
            <v>7.0000000000000007E-2</v>
          </cell>
          <cell r="F137">
            <v>7.0000000000000007E-2</v>
          </cell>
          <cell r="G137">
            <v>31.662500000000001</v>
          </cell>
          <cell r="H137">
            <v>0.17249999999999999</v>
          </cell>
          <cell r="I137">
            <v>24</v>
          </cell>
          <cell r="J137">
            <v>0</v>
          </cell>
          <cell r="K137">
            <v>81</v>
          </cell>
          <cell r="L137">
            <v>2</v>
          </cell>
          <cell r="M137">
            <v>0.8</v>
          </cell>
        </row>
        <row r="138">
          <cell r="A138">
            <v>2015</v>
          </cell>
          <cell r="B138">
            <v>0.23749999999999999</v>
          </cell>
          <cell r="C138">
            <v>0.32051282051282048</v>
          </cell>
          <cell r="D138">
            <v>0.15</v>
          </cell>
          <cell r="E138">
            <v>7.0000000000000007E-2</v>
          </cell>
          <cell r="F138">
            <v>7.0000000000000007E-2</v>
          </cell>
          <cell r="G138">
            <v>31.662500000000001</v>
          </cell>
          <cell r="H138">
            <v>0.17249999999999999</v>
          </cell>
          <cell r="I138">
            <v>24</v>
          </cell>
          <cell r="J138">
            <v>0</v>
          </cell>
          <cell r="K138">
            <v>81</v>
          </cell>
          <cell r="L138">
            <v>2</v>
          </cell>
          <cell r="M138">
            <v>0.8</v>
          </cell>
        </row>
        <row r="139">
          <cell r="A139">
            <v>2016</v>
          </cell>
          <cell r="B139">
            <v>0.23749999999999999</v>
          </cell>
          <cell r="C139">
            <v>0.32051282051282048</v>
          </cell>
          <cell r="D139">
            <v>0.15</v>
          </cell>
          <cell r="E139">
            <v>7.0000000000000007E-2</v>
          </cell>
          <cell r="F139">
            <v>7.0000000000000007E-2</v>
          </cell>
          <cell r="G139">
            <v>30.545000000000002</v>
          </cell>
          <cell r="H139">
            <v>0.17249999999999999</v>
          </cell>
          <cell r="I139">
            <v>24</v>
          </cell>
          <cell r="J139">
            <v>0</v>
          </cell>
          <cell r="K139">
            <v>81</v>
          </cell>
          <cell r="L139">
            <v>2</v>
          </cell>
          <cell r="M139">
            <v>0.8</v>
          </cell>
        </row>
        <row r="140">
          <cell r="A140">
            <v>2017</v>
          </cell>
          <cell r="B140">
            <v>0.23749999999999999</v>
          </cell>
          <cell r="C140">
            <v>0.32051282051282048</v>
          </cell>
          <cell r="D140">
            <v>0.15</v>
          </cell>
          <cell r="E140">
            <v>7.0000000000000007E-2</v>
          </cell>
          <cell r="F140">
            <v>7.0000000000000007E-2</v>
          </cell>
          <cell r="G140">
            <v>29.427500000000002</v>
          </cell>
          <cell r="H140">
            <v>0.17249999999999999</v>
          </cell>
          <cell r="I140">
            <v>24</v>
          </cell>
          <cell r="J140">
            <v>0</v>
          </cell>
          <cell r="K140">
            <v>81</v>
          </cell>
          <cell r="L140">
            <v>2</v>
          </cell>
          <cell r="M140">
            <v>0.8</v>
          </cell>
        </row>
        <row r="141">
          <cell r="A141">
            <v>2018</v>
          </cell>
          <cell r="B141">
            <v>0.23749999999999999</v>
          </cell>
          <cell r="C141">
            <v>0.32051282051282048</v>
          </cell>
          <cell r="D141">
            <v>0.15</v>
          </cell>
          <cell r="E141">
            <v>7.0000000000000007E-2</v>
          </cell>
          <cell r="F141">
            <v>7.0000000000000007E-2</v>
          </cell>
          <cell r="G141">
            <v>28.310000000000002</v>
          </cell>
          <cell r="H141">
            <v>0.17249999999999999</v>
          </cell>
          <cell r="I141">
            <v>24</v>
          </cell>
          <cell r="J141">
            <v>0</v>
          </cell>
          <cell r="K141">
            <v>81</v>
          </cell>
          <cell r="L141">
            <v>2</v>
          </cell>
          <cell r="M141">
            <v>0.8</v>
          </cell>
        </row>
        <row r="142">
          <cell r="A142">
            <v>2019</v>
          </cell>
          <cell r="B142">
            <v>0.23749999999999999</v>
          </cell>
          <cell r="C142">
            <v>0.32051282051282048</v>
          </cell>
          <cell r="D142">
            <v>0.15</v>
          </cell>
          <cell r="E142">
            <v>7.0000000000000007E-2</v>
          </cell>
          <cell r="F142">
            <v>7.0000000000000007E-2</v>
          </cell>
          <cell r="G142">
            <v>27.192500000000003</v>
          </cell>
          <cell r="H142">
            <v>0.17249999999999999</v>
          </cell>
          <cell r="I142">
            <v>24</v>
          </cell>
          <cell r="J142">
            <v>0</v>
          </cell>
          <cell r="K142">
            <v>81</v>
          </cell>
          <cell r="L142">
            <v>2</v>
          </cell>
          <cell r="M142">
            <v>0.8</v>
          </cell>
        </row>
        <row r="143">
          <cell r="A143">
            <v>2020</v>
          </cell>
          <cell r="B143">
            <v>0.23749999999999999</v>
          </cell>
          <cell r="C143">
            <v>0.32051282051282048</v>
          </cell>
          <cell r="D143">
            <v>0.15</v>
          </cell>
          <cell r="E143">
            <v>7.0000000000000007E-2</v>
          </cell>
          <cell r="F143">
            <v>7.0000000000000007E-2</v>
          </cell>
          <cell r="G143">
            <v>26.074999999999999</v>
          </cell>
          <cell r="H143">
            <v>0.17249999999999999</v>
          </cell>
          <cell r="I143">
            <v>24</v>
          </cell>
          <cell r="J143">
            <v>0</v>
          </cell>
          <cell r="K143">
            <v>81</v>
          </cell>
          <cell r="L143">
            <v>2</v>
          </cell>
          <cell r="M143">
            <v>0.8</v>
          </cell>
        </row>
        <row r="144">
          <cell r="A144">
            <v>2021</v>
          </cell>
          <cell r="B144">
            <v>0.23749999999999999</v>
          </cell>
          <cell r="C144">
            <v>0.32051282051282048</v>
          </cell>
          <cell r="D144">
            <v>0.15</v>
          </cell>
          <cell r="E144">
            <v>7.0000000000000007E-2</v>
          </cell>
          <cell r="F144">
            <v>7.0000000000000007E-2</v>
          </cell>
          <cell r="G144">
            <v>26.074999999999999</v>
          </cell>
          <cell r="H144">
            <v>0.17249999999999999</v>
          </cell>
          <cell r="I144">
            <v>24</v>
          </cell>
          <cell r="J144">
            <v>0</v>
          </cell>
          <cell r="K144">
            <v>81</v>
          </cell>
          <cell r="L144">
            <v>2</v>
          </cell>
          <cell r="M144">
            <v>0.8</v>
          </cell>
        </row>
        <row r="145">
          <cell r="A145">
            <v>2022</v>
          </cell>
          <cell r="B145">
            <v>0.23749999999999999</v>
          </cell>
          <cell r="C145">
            <v>0.32051282051282048</v>
          </cell>
          <cell r="D145">
            <v>0.15</v>
          </cell>
          <cell r="E145">
            <v>7.0000000000000007E-2</v>
          </cell>
          <cell r="F145">
            <v>7.0000000000000007E-2</v>
          </cell>
          <cell r="G145">
            <v>26.074999999999999</v>
          </cell>
          <cell r="H145">
            <v>0.17249999999999999</v>
          </cell>
          <cell r="I145">
            <v>24</v>
          </cell>
          <cell r="J145">
            <v>0</v>
          </cell>
          <cell r="K145">
            <v>81</v>
          </cell>
          <cell r="L145">
            <v>2</v>
          </cell>
          <cell r="M145">
            <v>0.8</v>
          </cell>
        </row>
        <row r="146">
          <cell r="A146">
            <v>2023</v>
          </cell>
          <cell r="B146">
            <v>0.23749999999999999</v>
          </cell>
          <cell r="C146">
            <v>0.32051282051282048</v>
          </cell>
          <cell r="D146">
            <v>0.15</v>
          </cell>
          <cell r="E146">
            <v>7.0000000000000007E-2</v>
          </cell>
          <cell r="F146">
            <v>7.0000000000000007E-2</v>
          </cell>
          <cell r="G146">
            <v>26.074999999999999</v>
          </cell>
          <cell r="H146">
            <v>0.17249999999999999</v>
          </cell>
          <cell r="I146">
            <v>24</v>
          </cell>
          <cell r="J146">
            <v>0</v>
          </cell>
          <cell r="K146">
            <v>81</v>
          </cell>
          <cell r="L146">
            <v>2</v>
          </cell>
          <cell r="M146">
            <v>0.8</v>
          </cell>
        </row>
        <row r="147">
          <cell r="A147">
            <v>2024</v>
          </cell>
          <cell r="B147">
            <v>0.23749999999999999</v>
          </cell>
          <cell r="C147">
            <v>0.32051282051282048</v>
          </cell>
          <cell r="D147">
            <v>0.15</v>
          </cell>
          <cell r="E147">
            <v>7.0000000000000007E-2</v>
          </cell>
          <cell r="F147">
            <v>7.0000000000000007E-2</v>
          </cell>
          <cell r="G147">
            <v>26.074999999999999</v>
          </cell>
          <cell r="H147">
            <v>0.17249999999999999</v>
          </cell>
          <cell r="I147">
            <v>24</v>
          </cell>
          <cell r="J147">
            <v>0</v>
          </cell>
          <cell r="K147">
            <v>81</v>
          </cell>
          <cell r="L147">
            <v>2</v>
          </cell>
          <cell r="M147">
            <v>0.8</v>
          </cell>
        </row>
        <row r="148">
          <cell r="A148">
            <v>2025</v>
          </cell>
          <cell r="B148">
            <v>0.23749999999999999</v>
          </cell>
          <cell r="C148">
            <v>0.32051282051282048</v>
          </cell>
          <cell r="D148">
            <v>0.15</v>
          </cell>
          <cell r="E148">
            <v>7.0000000000000007E-2</v>
          </cell>
          <cell r="F148">
            <v>7.0000000000000007E-2</v>
          </cell>
          <cell r="G148">
            <v>26.074999999999999</v>
          </cell>
          <cell r="H148">
            <v>0.17249999999999999</v>
          </cell>
          <cell r="I148">
            <v>24</v>
          </cell>
          <cell r="J148">
            <v>0</v>
          </cell>
          <cell r="K148">
            <v>81</v>
          </cell>
          <cell r="L148">
            <v>2</v>
          </cell>
          <cell r="M148">
            <v>0.8</v>
          </cell>
        </row>
        <row r="149">
          <cell r="A149">
            <v>2026</v>
          </cell>
          <cell r="B149">
            <v>0.23749999999999999</v>
          </cell>
          <cell r="C149">
            <v>0.32051282051282048</v>
          </cell>
          <cell r="D149">
            <v>0.15</v>
          </cell>
          <cell r="E149">
            <v>7.0000000000000007E-2</v>
          </cell>
          <cell r="F149">
            <v>7.0000000000000007E-2</v>
          </cell>
          <cell r="G149">
            <v>26.074999999999999</v>
          </cell>
          <cell r="H149">
            <v>0.17249999999999999</v>
          </cell>
          <cell r="I149">
            <v>24</v>
          </cell>
          <cell r="J149">
            <v>0</v>
          </cell>
          <cell r="K149">
            <v>81</v>
          </cell>
          <cell r="L149">
            <v>2</v>
          </cell>
          <cell r="M149">
            <v>0.8</v>
          </cell>
        </row>
        <row r="150">
          <cell r="A150">
            <v>2027</v>
          </cell>
          <cell r="B150">
            <v>0.23749999999999999</v>
          </cell>
          <cell r="C150">
            <v>0.32051282051282048</v>
          </cell>
          <cell r="D150">
            <v>0.15</v>
          </cell>
          <cell r="E150">
            <v>7.0000000000000007E-2</v>
          </cell>
          <cell r="F150">
            <v>7.0000000000000007E-2</v>
          </cell>
          <cell r="G150">
            <v>26.074999999999999</v>
          </cell>
          <cell r="H150">
            <v>0.17249999999999999</v>
          </cell>
          <cell r="I150">
            <v>24</v>
          </cell>
          <cell r="J150">
            <v>0</v>
          </cell>
          <cell r="K150">
            <v>81</v>
          </cell>
          <cell r="L150">
            <v>2</v>
          </cell>
          <cell r="M150">
            <v>0.8</v>
          </cell>
        </row>
        <row r="151">
          <cell r="A151">
            <v>2028</v>
          </cell>
          <cell r="B151">
            <v>0.23749999999999999</v>
          </cell>
          <cell r="C151">
            <v>0.32051282051282048</v>
          </cell>
          <cell r="D151">
            <v>0.15</v>
          </cell>
          <cell r="E151">
            <v>7.0000000000000007E-2</v>
          </cell>
          <cell r="F151">
            <v>7.0000000000000007E-2</v>
          </cell>
          <cell r="G151">
            <v>26.074999999999999</v>
          </cell>
          <cell r="H151">
            <v>0.17249999999999999</v>
          </cell>
          <cell r="I151">
            <v>24</v>
          </cell>
          <cell r="J151">
            <v>0</v>
          </cell>
          <cell r="K151">
            <v>81</v>
          </cell>
          <cell r="L151">
            <v>2</v>
          </cell>
          <cell r="M151">
            <v>0.8</v>
          </cell>
        </row>
        <row r="152">
          <cell r="A152">
            <v>2029</v>
          </cell>
          <cell r="B152">
            <v>0.23749999999999999</v>
          </cell>
          <cell r="C152">
            <v>0.32051282051282048</v>
          </cell>
          <cell r="D152">
            <v>0.15</v>
          </cell>
          <cell r="E152">
            <v>7.0000000000000007E-2</v>
          </cell>
          <cell r="F152">
            <v>7.0000000000000007E-2</v>
          </cell>
          <cell r="G152">
            <v>26.074999999999999</v>
          </cell>
          <cell r="H152">
            <v>0.17249999999999999</v>
          </cell>
          <cell r="I152">
            <v>24</v>
          </cell>
          <cell r="J152">
            <v>0</v>
          </cell>
          <cell r="K152">
            <v>81</v>
          </cell>
          <cell r="L152">
            <v>2</v>
          </cell>
          <cell r="M152">
            <v>0.8</v>
          </cell>
        </row>
        <row r="153">
          <cell r="A153">
            <v>2030</v>
          </cell>
          <cell r="B153">
            <v>0.23749999999999999</v>
          </cell>
          <cell r="C153">
            <v>0.32051282051282048</v>
          </cell>
          <cell r="D153">
            <v>0.15</v>
          </cell>
          <cell r="E153">
            <v>7.0000000000000007E-2</v>
          </cell>
          <cell r="F153">
            <v>7.0000000000000007E-2</v>
          </cell>
          <cell r="G153">
            <v>26.074999999999999</v>
          </cell>
          <cell r="H153">
            <v>0.17249999999999999</v>
          </cell>
          <cell r="I153">
            <v>24</v>
          </cell>
          <cell r="J153">
            <v>0</v>
          </cell>
          <cell r="K153">
            <v>81</v>
          </cell>
          <cell r="L153">
            <v>2</v>
          </cell>
          <cell r="M153">
            <v>0.8</v>
          </cell>
        </row>
        <row r="154">
          <cell r="A154">
            <v>2031</v>
          </cell>
          <cell r="B154">
            <v>0.23749999999999999</v>
          </cell>
          <cell r="C154">
            <v>0.32051282051282048</v>
          </cell>
          <cell r="D154">
            <v>0.15</v>
          </cell>
          <cell r="E154">
            <v>7.0000000000000007E-2</v>
          </cell>
          <cell r="F154">
            <v>7.0000000000000007E-2</v>
          </cell>
          <cell r="G154">
            <v>26.074999999999999</v>
          </cell>
          <cell r="H154">
            <v>0.17249999999999999</v>
          </cell>
          <cell r="I154">
            <v>24</v>
          </cell>
          <cell r="J154">
            <v>0</v>
          </cell>
          <cell r="K154">
            <v>81</v>
          </cell>
          <cell r="L154">
            <v>2</v>
          </cell>
          <cell r="M154">
            <v>0.8</v>
          </cell>
        </row>
        <row r="155">
          <cell r="A155">
            <v>2032</v>
          </cell>
          <cell r="B155">
            <v>0.23749999999999999</v>
          </cell>
          <cell r="C155">
            <v>0.32051282051282048</v>
          </cell>
          <cell r="D155">
            <v>0.15</v>
          </cell>
          <cell r="E155">
            <v>7.0000000000000007E-2</v>
          </cell>
          <cell r="F155">
            <v>7.0000000000000007E-2</v>
          </cell>
          <cell r="G155">
            <v>26.074999999999999</v>
          </cell>
          <cell r="H155">
            <v>0.17249999999999999</v>
          </cell>
          <cell r="I155">
            <v>24</v>
          </cell>
          <cell r="J155">
            <v>0</v>
          </cell>
          <cell r="K155">
            <v>81</v>
          </cell>
          <cell r="L155">
            <v>2</v>
          </cell>
          <cell r="M155">
            <v>0.8</v>
          </cell>
        </row>
        <row r="156">
          <cell r="A156">
            <v>2033</v>
          </cell>
          <cell r="B156">
            <v>0.23749999999999999</v>
          </cell>
          <cell r="C156">
            <v>0.32051282051282048</v>
          </cell>
          <cell r="D156">
            <v>0.15</v>
          </cell>
          <cell r="E156">
            <v>7.0000000000000007E-2</v>
          </cell>
          <cell r="F156">
            <v>7.0000000000000007E-2</v>
          </cell>
          <cell r="G156">
            <v>26.074999999999999</v>
          </cell>
          <cell r="H156">
            <v>0.17249999999999999</v>
          </cell>
          <cell r="I156">
            <v>24</v>
          </cell>
          <cell r="J156">
            <v>0</v>
          </cell>
          <cell r="K156">
            <v>81</v>
          </cell>
          <cell r="L156">
            <v>2</v>
          </cell>
          <cell r="M156">
            <v>0.8</v>
          </cell>
        </row>
        <row r="157">
          <cell r="A157">
            <v>2034</v>
          </cell>
          <cell r="B157">
            <v>0.23749999999999999</v>
          </cell>
          <cell r="C157">
            <v>0.32051282051282048</v>
          </cell>
          <cell r="D157">
            <v>0.15</v>
          </cell>
          <cell r="E157">
            <v>7.0000000000000007E-2</v>
          </cell>
          <cell r="F157">
            <v>7.0000000000000007E-2</v>
          </cell>
          <cell r="G157">
            <v>26.074999999999999</v>
          </cell>
          <cell r="H157">
            <v>0.17249999999999999</v>
          </cell>
          <cell r="I157">
            <v>24</v>
          </cell>
          <cell r="J157">
            <v>0</v>
          </cell>
          <cell r="K157">
            <v>81</v>
          </cell>
          <cell r="L157">
            <v>2</v>
          </cell>
          <cell r="M157">
            <v>0.8</v>
          </cell>
        </row>
        <row r="158">
          <cell r="A158">
            <v>2035</v>
          </cell>
          <cell r="B158">
            <v>0.23749999999999999</v>
          </cell>
          <cell r="C158">
            <v>0.32051282051282048</v>
          </cell>
          <cell r="D158">
            <v>0.15</v>
          </cell>
          <cell r="E158">
            <v>7.0000000000000007E-2</v>
          </cell>
          <cell r="F158">
            <v>7.0000000000000007E-2</v>
          </cell>
          <cell r="G158">
            <v>26.074999999999999</v>
          </cell>
          <cell r="H158">
            <v>0.17249999999999999</v>
          </cell>
          <cell r="I158">
            <v>24</v>
          </cell>
          <cell r="J158">
            <v>0</v>
          </cell>
          <cell r="K158">
            <v>81</v>
          </cell>
          <cell r="L158">
            <v>2</v>
          </cell>
          <cell r="M158">
            <v>0.8</v>
          </cell>
        </row>
      </sheetData>
      <sheetData sheetId="6">
        <row r="33">
          <cell r="A33">
            <v>2010</v>
          </cell>
        </row>
      </sheetData>
      <sheetData sheetId="7">
        <row r="33">
          <cell r="N33">
            <v>107.37286414688937</v>
          </cell>
        </row>
      </sheetData>
      <sheetData sheetId="8"/>
      <sheetData sheetId="9"/>
      <sheetData sheetId="10"/>
      <sheetData sheetId="11"/>
      <sheetData sheetId="12"/>
      <sheetData sheetId="13"/>
      <sheetData sheetId="14"/>
      <sheetData sheetId="15"/>
      <sheetData sheetId="16"/>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ELLE ÆNDRINGER"/>
      <sheetName val="General"/>
      <sheetName val="ElDemand"/>
      <sheetName val="Transmission"/>
      <sheetName val="DHDemand"/>
      <sheetName val="Plants"/>
      <sheetName val="TechnologyData"/>
      <sheetName val="FuelPrice"/>
      <sheetName val="FuelTax"/>
      <sheetName val="FuelMix"/>
      <sheetName val="FuelProperty"/>
      <sheetName val="DHPrice"/>
      <sheetName val="Subsidy"/>
      <sheetName val="TVAR"/>
      <sheetName val="YVAR"/>
      <sheetName val="EMMA&amp;PP"/>
      <sheetName val="Prognoser"/>
    </sheetNames>
    <sheetDataSet>
      <sheetData sheetId="0"/>
      <sheetData sheetId="1"/>
      <sheetData sheetId="2"/>
      <sheetData sheetId="3"/>
      <sheetData sheetId="4"/>
      <sheetData sheetId="5"/>
      <sheetData sheetId="6">
        <row r="37">
          <cell r="B37">
            <v>0.1</v>
          </cell>
        </row>
      </sheetData>
      <sheetData sheetId="7"/>
      <sheetData sheetId="8"/>
      <sheetData sheetId="9"/>
      <sheetData sheetId="10"/>
      <sheetData sheetId="11"/>
      <sheetData sheetId="12"/>
      <sheetData sheetId="13"/>
      <sheetData sheetId="14"/>
      <sheetData sheetId="15"/>
      <sheetData sheetId="16"/>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cro1"/>
    </sheetNames>
    <sheetDataSet>
      <sheetData sheetId="0"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GR_Fuels"/>
    </sheetNames>
    <sheetDataSet>
      <sheetData sheetId="0"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GR_Fuels"/>
    </sheetNames>
    <sheetDataSet>
      <sheetData sheetId="0"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G"/>
      <sheetName val="Intro"/>
      <sheetName val="Commodities"/>
      <sheetName val="Processes"/>
      <sheetName val="MIN-IMP-EXP"/>
      <sheetName val="ETS_NETS_Prices"/>
      <sheetName val="Refineries"/>
      <sheetName val="Emis"/>
      <sheetName val="Fuel Tech"/>
      <sheetName val="BiomassCost"/>
      <sheetName val="MIN-IMP-EXP_Data"/>
      <sheetName val="Refinery_data"/>
      <sheetName val="Table1.A(a)s1"/>
      <sheetName val="Oversigt energibalance"/>
      <sheetName val="Produktion af primær energi"/>
    </sheetNames>
    <sheetDataSet>
      <sheetData sheetId="0"/>
      <sheetData sheetId="1"/>
      <sheetData sheetId="2"/>
      <sheetData sheetId="3"/>
      <sheetData sheetId="4"/>
      <sheetData sheetId="5"/>
      <sheetData sheetId="6"/>
      <sheetData sheetId="7"/>
      <sheetData sheetId="8"/>
      <sheetData sheetId="9">
        <row r="30">
          <cell r="G30">
            <v>72.400000000000006</v>
          </cell>
        </row>
        <row r="31">
          <cell r="G31">
            <v>10.6</v>
          </cell>
        </row>
        <row r="33">
          <cell r="G33">
            <v>101.7</v>
          </cell>
        </row>
        <row r="43">
          <cell r="G43">
            <v>207.6</v>
          </cell>
        </row>
      </sheetData>
      <sheetData sheetId="10"/>
      <sheetData sheetId="11"/>
      <sheetData sheetId="12"/>
      <sheetData sheetId="13"/>
      <sheetData sheetId="14"/>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G"/>
      <sheetName val="Intro"/>
      <sheetName val="Commodities"/>
      <sheetName val="Processes"/>
      <sheetName val="MIN-IMP-EXP"/>
      <sheetName val="ETS_NETS_Prices"/>
      <sheetName val="Refineries"/>
      <sheetName val="Emis"/>
      <sheetName val="Fuel Tech"/>
      <sheetName val="3.10"/>
      <sheetName val="BiomassCost"/>
      <sheetName val="MIN-IMP-EXP_Data"/>
      <sheetName val="Refinery_data"/>
      <sheetName val="Oil &amp; Gas Data"/>
      <sheetName val="Eurostat_EB-2010"/>
      <sheetName val="Eurostat_EB-2011"/>
      <sheetName val="Eurostat_EB-2012"/>
      <sheetName val="Eurostat_EB-2013"/>
      <sheetName val="Eurostat_EB-2014"/>
      <sheetName val="NETP 2016 (Balmorel)"/>
      <sheetName val="Flex4RES fuel prices"/>
      <sheetName val="BiomassCost (2)"/>
    </sheetNames>
    <sheetDataSet>
      <sheetData sheetId="0"/>
      <sheetData sheetId="1"/>
      <sheetData sheetId="2"/>
      <sheetData sheetId="3"/>
      <sheetData sheetId="4"/>
      <sheetData sheetId="5"/>
      <sheetData sheetId="6"/>
      <sheetData sheetId="7"/>
      <sheetData sheetId="8"/>
      <sheetData sheetId="9">
        <row r="63">
          <cell r="F63">
            <v>8645.56</v>
          </cell>
        </row>
      </sheetData>
      <sheetData sheetId="10"/>
      <sheetData sheetId="11"/>
      <sheetData sheetId="12"/>
      <sheetData sheetId="13">
        <row r="12">
          <cell r="J12">
            <v>16101</v>
          </cell>
        </row>
      </sheetData>
      <sheetData sheetId="14"/>
      <sheetData sheetId="15"/>
      <sheetData sheetId="16"/>
      <sheetData sheetId="17"/>
      <sheetData sheetId="18"/>
      <sheetData sheetId="19"/>
      <sheetData sheetId="20"/>
      <sheetData sheetId="2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ktion"/>
      <sheetName val="Oversigt"/>
      <sheetName val="Referencer"/>
      <sheetName val="Cockpit"/>
      <sheetName val="ResultsOneYear"/>
      <sheetName val="ResultsAllYears"/>
      <sheetName val="A4results"/>
      <sheetName val="Vehicles"/>
      <sheetName val="Fuels"/>
      <sheetName val="Basic Data"/>
      <sheetName val="PC (FORCE 1) Bio-Methanol"/>
      <sheetName val="IC (FORCE 2) ETL-Methanol"/>
      <sheetName val="PC (FORCE 3) 1G ethanol"/>
      <sheetName val="PC (FORCE 4) 2G ethanol"/>
      <sheetName val="PC (FORCE 7) 2G diesel"/>
      <sheetName val="PC (FORCE 9) Bio-DME "/>
      <sheetName val="PC (FORCE 18) Bio Jetfuel"/>
      <sheetName val="PC (FORCE 19) RME Rapeseed"/>
      <sheetName val="PC (FORCE 20) Ethanol SugarBeet"/>
      <sheetName val="PC Biogas ENS"/>
      <sheetName val="PC Diesel"/>
      <sheetName val="PC Benzin"/>
      <sheetName val="PC HFO"/>
      <sheetName val="PC Jet Fuel"/>
      <sheetName val="PC Naturgas raffinering"/>
      <sheetName val="PC brint-elektricitet"/>
      <sheetName val="PC oplade-elektricitet"/>
      <sheetName val="IC Importspor"/>
      <sheetName val="IC LNG"/>
      <sheetName val="IC tog-elektricitet"/>
      <sheetName val="IC Elektrolyse og komprimering"/>
      <sheetName val="IC Ladestation"/>
      <sheetName val="IC Ladestation Hybrid"/>
      <sheetName val="IC Naturgas komprimering"/>
      <sheetName val="IC Ingen mellem"/>
      <sheetName val="EU Std benzin motor"/>
      <sheetName val="EU Std diesel motor"/>
      <sheetName val="EU Diesel motor DME"/>
      <sheetName val="EU Tilpasset Otto motor"/>
      <sheetName val="EU Brændselscelle, brint"/>
      <sheetName val="EU FC, brinthybrid"/>
      <sheetName val="EU FC, methanolhybrid"/>
      <sheetName val="EU Plugin Hybrid"/>
      <sheetName val="EU Elmotor"/>
      <sheetName val="EU Lastbil"/>
      <sheetName val="EU Lastbil DME"/>
      <sheetName val="EU Lastbil RME"/>
      <sheetName val="EU Lastbil Gas"/>
      <sheetName val="EU Bus"/>
      <sheetName val="EU Bus Gas"/>
      <sheetName val="EU Bus El"/>
      <sheetName val="EU Bus Hybrid"/>
      <sheetName val="EU 9000 TEU HFO"/>
      <sheetName val="EU 9000 TEU Diesel"/>
      <sheetName val="EU 9000 TEU Dual fuel"/>
      <sheetName val="EU Katamaran ferry"/>
      <sheetName val="EU SAS avg. airplane"/>
      <sheetName val="EU Diesel Lokaltog"/>
      <sheetName val="EU Gas Lokaltog"/>
      <sheetName val="EU Diesel IC-reg.tog"/>
      <sheetName val="EU El IC-reg.tog"/>
      <sheetName val="Sensitivity"/>
      <sheetName val="Log2015"/>
      <sheetName val="Log2020"/>
      <sheetName val="Log2035"/>
      <sheetName val="Log2050"/>
      <sheetName val="(FORCE 5) 1G diesel"/>
      <sheetName val="(FORCE 6) 1G HVO DIESEL"/>
      <sheetName val="(FORCE 8)  Diesel - MOGD"/>
      <sheetName val="(FORCE 10) SNG-gasification"/>
      <sheetName val="(FORCE 11) 2G Kerosene"/>
      <sheetName val="(FORCE 12) Torrefied wood"/>
      <sheetName val="(FORCE 13) Bio-Liquid"/>
      <sheetName val="(FORCE 14) 2G bio-ethanol"/>
      <sheetName val="(FORCE 15) Ethanol+Biogas"/>
      <sheetName val="(FORCE 16) 2G Diesel"/>
      <sheetName val="(FORCE 17) SNG-biogas"/>
    </sheetNames>
    <sheetDataSet>
      <sheetData sheetId="0" refreshError="1"/>
      <sheetData sheetId="1" refreshError="1"/>
      <sheetData sheetId="2"/>
      <sheetData sheetId="3">
        <row r="5">
          <cell r="B5">
            <v>1</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ktion"/>
      <sheetName val="Oversigt"/>
      <sheetName val="Referencer"/>
      <sheetName val="Referencer old"/>
      <sheetName val="Kontrolpanel"/>
      <sheetName val="Resultater"/>
      <sheetName val="Log"/>
      <sheetName val="Centrale data"/>
      <sheetName val="Prisberegninger"/>
      <sheetName val="Råstoffer"/>
      <sheetName val="DistMellemprodukt"/>
      <sheetName val="TransDist"/>
      <sheetName val="Køretøjer"/>
      <sheetName val="1. g. ethanol E85"/>
      <sheetName val="2. g. ethanol E85"/>
      <sheetName val="RME"/>
      <sheetName val="Naturgas raffinering"/>
      <sheetName val="Termisk forgas bio"/>
      <sheetName val="Termisk forgas kul"/>
      <sheetName val="Diesel"/>
      <sheetName val="Benzin"/>
      <sheetName val="Biogas u. propan"/>
      <sheetName val="Biogas m. propan"/>
      <sheetName val="Ny konvertering"/>
      <sheetName val="Naturgas komprimering"/>
      <sheetName val="Biogas komprimering"/>
      <sheetName val="MeOH via katalysator"/>
      <sheetName val="Elektrolyse og komprimering"/>
      <sheetName val="Ladestation"/>
      <sheetName val="Ladestation Hybrid"/>
      <sheetName val="Diesel via katalysator"/>
      <sheetName val="DME via katalysator"/>
      <sheetName val="Importspor"/>
      <sheetName val="Std benzin motor"/>
      <sheetName val="Std diesel motor"/>
      <sheetName val="Diesel motor DME"/>
      <sheetName val="Ethanol benzin motor"/>
      <sheetName val="Tilpasset Otto motor"/>
      <sheetName val="Brændselscelle, brint motor"/>
      <sheetName val="Brændselscelle, meth motor"/>
      <sheetName val="Plugin Hybrid"/>
      <sheetName val="Elmotor"/>
      <sheetName val="Lastbil"/>
      <sheetName val="Lastbil DME"/>
      <sheetName val="Lastbil RME"/>
      <sheetName val="Lastbil Gas"/>
      <sheetName val="Bus"/>
      <sheetName val="Bus Gas"/>
      <sheetName val="Bus Hybrid"/>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row r="32">
          <cell r="C32">
            <v>0.05</v>
          </cell>
        </row>
        <row r="34">
          <cell r="C34">
            <v>7.45</v>
          </cell>
        </row>
      </sheetData>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orside"/>
      <sheetName val="IEA Priser"/>
      <sheetName val="Deflator &amp; Dollarkurs"/>
      <sheetName val="Brændværdier"/>
      <sheetName val="Kul, Olieprodukter &amp; Naturgas"/>
      <sheetName val="Biomasse"/>
      <sheetName val="El &amp; Fjernvarme"/>
      <sheetName val="Emissionsfaktorer"/>
      <sheetName val="Svovl &amp; NOx"/>
      <sheetName val="Tabel 1"/>
      <sheetName val="Tabel 2"/>
      <sheetName val="Tabel 3"/>
      <sheetName val="Tabel 4"/>
      <sheetName val="Tabel 5"/>
      <sheetName val="Tabel 6"/>
      <sheetName val="Tabel 7"/>
      <sheetName val="Tabel 8"/>
      <sheetName val="Tabel 9"/>
      <sheetName val="Tabel 10"/>
      <sheetName val="Tabel 11"/>
      <sheetName val="Til EMMA"/>
      <sheetName val="Til RAMSES"/>
    </sheetNames>
    <sheetDataSet>
      <sheetData sheetId="0">
        <row r="5">
          <cell r="B5">
            <v>2011</v>
          </cell>
        </row>
      </sheetData>
      <sheetData sheetId="1" refreshError="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GR_Fuels"/>
    </sheetNames>
    <sheetDataSet>
      <sheetData sheetId="0"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G"/>
      <sheetName val="COMM"/>
      <sheetName val="PROC"/>
      <sheetName val="MIN-IMP-EXP"/>
      <sheetName val="BiomassCost"/>
      <sheetName val="MIN-IMP-EXP_Data"/>
      <sheetName val="Refineries"/>
      <sheetName val="Refinery_data"/>
      <sheetName val="Fuel Tech"/>
      <sheetName val="Mining NGA&amp;CRD"/>
    </sheetNames>
    <sheetDataSet>
      <sheetData sheetId="0"/>
      <sheetData sheetId="1"/>
      <sheetData sheetId="2"/>
      <sheetData sheetId="3"/>
      <sheetData sheetId="4"/>
      <sheetData sheetId="5"/>
      <sheetData sheetId="6"/>
      <sheetData sheetId="7"/>
      <sheetData sheetId="8"/>
      <sheetData sheetId="9">
        <row r="13">
          <cell r="N13">
            <v>1970</v>
          </cell>
          <cell r="O13">
            <v>0</v>
          </cell>
          <cell r="P13">
            <v>1970</v>
          </cell>
          <cell r="Q13">
            <v>0</v>
          </cell>
        </row>
        <row r="14">
          <cell r="N14">
            <v>1971</v>
          </cell>
          <cell r="O14">
            <v>0</v>
          </cell>
          <cell r="P14">
            <v>1971</v>
          </cell>
          <cell r="Q14">
            <v>0</v>
          </cell>
        </row>
        <row r="15">
          <cell r="N15">
            <v>1972</v>
          </cell>
          <cell r="O15">
            <v>3.9063762799999999</v>
          </cell>
          <cell r="P15">
            <v>1972</v>
          </cell>
          <cell r="Q15">
            <v>0</v>
          </cell>
        </row>
        <row r="16">
          <cell r="N16">
            <v>1973</v>
          </cell>
          <cell r="O16">
            <v>5.6249426600000003</v>
          </cell>
          <cell r="P16">
            <v>1973</v>
          </cell>
          <cell r="Q16">
            <v>0</v>
          </cell>
        </row>
        <row r="17">
          <cell r="N17">
            <v>1974</v>
          </cell>
          <cell r="O17">
            <v>3.8189121299999997</v>
          </cell>
          <cell r="P17">
            <v>1974</v>
          </cell>
          <cell r="Q17">
            <v>0</v>
          </cell>
        </row>
        <row r="18">
          <cell r="N18">
            <v>1975</v>
          </cell>
          <cell r="O18">
            <v>6.938282844999998</v>
          </cell>
          <cell r="P18">
            <v>1975</v>
          </cell>
          <cell r="Q18">
            <v>0</v>
          </cell>
        </row>
        <row r="19">
          <cell r="N19">
            <v>1976</v>
          </cell>
          <cell r="O19">
            <v>8.240310805</v>
          </cell>
          <cell r="P19">
            <v>1976</v>
          </cell>
          <cell r="Q19">
            <v>0</v>
          </cell>
        </row>
        <row r="20">
          <cell r="N20">
            <v>1977</v>
          </cell>
          <cell r="O20">
            <v>21.33919118</v>
          </cell>
          <cell r="P20">
            <v>1977</v>
          </cell>
          <cell r="Q20">
            <v>0</v>
          </cell>
        </row>
        <row r="21">
          <cell r="N21">
            <v>1978</v>
          </cell>
          <cell r="O21">
            <v>17.937365719999999</v>
          </cell>
          <cell r="P21">
            <v>1978</v>
          </cell>
          <cell r="Q21">
            <v>0</v>
          </cell>
        </row>
        <row r="22">
          <cell r="N22">
            <v>1979</v>
          </cell>
          <cell r="O22">
            <v>17.869240174999998</v>
          </cell>
          <cell r="P22">
            <v>1979</v>
          </cell>
          <cell r="Q22">
            <v>0</v>
          </cell>
        </row>
        <row r="23">
          <cell r="N23">
            <v>1980</v>
          </cell>
          <cell r="O23">
            <v>12.373183779999996</v>
          </cell>
          <cell r="P23">
            <v>1980</v>
          </cell>
          <cell r="Q23">
            <v>0</v>
          </cell>
        </row>
        <row r="24">
          <cell r="N24">
            <v>1981</v>
          </cell>
          <cell r="O24">
            <v>32.128483999499998</v>
          </cell>
          <cell r="P24">
            <v>1981</v>
          </cell>
          <cell r="Q24">
            <v>0</v>
          </cell>
        </row>
        <row r="25">
          <cell r="N25">
            <v>1982</v>
          </cell>
          <cell r="O25">
            <v>72.038446551499987</v>
          </cell>
          <cell r="P25">
            <v>1982</v>
          </cell>
          <cell r="Q25">
            <v>0</v>
          </cell>
        </row>
        <row r="26">
          <cell r="N26">
            <v>1983</v>
          </cell>
          <cell r="O26">
            <v>92.17126623850001</v>
          </cell>
          <cell r="P26">
            <v>1983</v>
          </cell>
          <cell r="Q26">
            <v>0</v>
          </cell>
        </row>
        <row r="27">
          <cell r="N27">
            <v>1984</v>
          </cell>
          <cell r="O27">
            <v>99.119662102999996</v>
          </cell>
          <cell r="P27">
            <v>1984</v>
          </cell>
          <cell r="Q27">
            <v>8.1751533650999999</v>
          </cell>
        </row>
        <row r="28">
          <cell r="N28">
            <v>1985</v>
          </cell>
          <cell r="O28">
            <v>126.40816951749997</v>
          </cell>
          <cell r="P28">
            <v>1985</v>
          </cell>
          <cell r="Q28">
            <v>39.534091679219991</v>
          </cell>
        </row>
        <row r="29">
          <cell r="N29">
            <v>1986</v>
          </cell>
          <cell r="O29">
            <v>156.71466416049998</v>
          </cell>
          <cell r="P29">
            <v>1986</v>
          </cell>
          <cell r="Q29">
            <v>67.011070619999998</v>
          </cell>
        </row>
        <row r="30">
          <cell r="N30">
            <v>1987</v>
          </cell>
          <cell r="O30">
            <v>198.05099557949995</v>
          </cell>
          <cell r="P30">
            <v>1987</v>
          </cell>
          <cell r="Q30">
            <v>85.441607171640001</v>
          </cell>
        </row>
        <row r="31">
          <cell r="N31">
            <v>1988</v>
          </cell>
          <cell r="O31">
            <v>203.59257536499999</v>
          </cell>
          <cell r="P31">
            <v>1988</v>
          </cell>
          <cell r="Q31">
            <v>84.357604739999999</v>
          </cell>
        </row>
        <row r="32">
          <cell r="N32">
            <v>1989</v>
          </cell>
          <cell r="O32">
            <v>236.83774117799993</v>
          </cell>
          <cell r="P32">
            <v>1989</v>
          </cell>
          <cell r="Q32">
            <v>99.710055120000007</v>
          </cell>
        </row>
        <row r="33">
          <cell r="N33">
            <v>1990</v>
          </cell>
          <cell r="O33">
            <v>255.83014421249996</v>
          </cell>
          <cell r="P33">
            <v>1990</v>
          </cell>
          <cell r="Q33">
            <v>102.20894573999999</v>
          </cell>
        </row>
        <row r="34">
          <cell r="N34">
            <v>1991</v>
          </cell>
          <cell r="O34">
            <v>301.74428235600004</v>
          </cell>
          <cell r="P34">
            <v>1991</v>
          </cell>
          <cell r="Q34">
            <v>130.33458492</v>
          </cell>
        </row>
        <row r="35">
          <cell r="N35">
            <v>1992</v>
          </cell>
          <cell r="O35">
            <v>333.50782849450002</v>
          </cell>
          <cell r="P35">
            <v>1992</v>
          </cell>
          <cell r="Q35">
            <v>134.75320500000001</v>
          </cell>
        </row>
        <row r="36">
          <cell r="N36">
            <v>1993</v>
          </cell>
          <cell r="O36">
            <v>355.40463378449994</v>
          </cell>
          <cell r="P36">
            <v>1993</v>
          </cell>
          <cell r="Q36">
            <v>148.736853252</v>
          </cell>
        </row>
        <row r="37">
          <cell r="N37">
            <v>1994</v>
          </cell>
          <cell r="O37">
            <v>392.08539908499995</v>
          </cell>
          <cell r="P37">
            <v>1994</v>
          </cell>
          <cell r="Q37">
            <v>160.69365657</v>
          </cell>
        </row>
        <row r="38">
          <cell r="N38">
            <v>1995</v>
          </cell>
          <cell r="O38">
            <v>394.31718960000001</v>
          </cell>
          <cell r="P38">
            <v>1995</v>
          </cell>
          <cell r="Q38">
            <v>174.36045233999997</v>
          </cell>
        </row>
        <row r="39">
          <cell r="N39">
            <v>1996</v>
          </cell>
          <cell r="O39">
            <v>441.76722453349998</v>
          </cell>
          <cell r="P39">
            <v>1996</v>
          </cell>
          <cell r="Q39">
            <v>212.07110844000002</v>
          </cell>
        </row>
        <row r="40">
          <cell r="N40">
            <v>1997</v>
          </cell>
          <cell r="O40">
            <v>488.55306848099985</v>
          </cell>
          <cell r="P40">
            <v>1997</v>
          </cell>
          <cell r="Q40">
            <v>258.60563430000002</v>
          </cell>
        </row>
        <row r="41">
          <cell r="N41">
            <v>1998</v>
          </cell>
          <cell r="O41">
            <v>504.77021831949997</v>
          </cell>
          <cell r="P41">
            <v>1998</v>
          </cell>
          <cell r="Q41">
            <v>246.34854178865999</v>
          </cell>
        </row>
        <row r="42">
          <cell r="N42">
            <v>1999</v>
          </cell>
          <cell r="O42">
            <v>634.57442889399988</v>
          </cell>
          <cell r="P42">
            <v>1999</v>
          </cell>
          <cell r="Q42">
            <v>251.45193919800002</v>
          </cell>
        </row>
        <row r="43">
          <cell r="N43">
            <v>2000</v>
          </cell>
          <cell r="O43">
            <v>772.4471115450001</v>
          </cell>
          <cell r="P43">
            <v>2000</v>
          </cell>
          <cell r="Q43">
            <v>264.9077108733</v>
          </cell>
        </row>
        <row r="44">
          <cell r="N44">
            <v>2001</v>
          </cell>
          <cell r="O44">
            <v>738.56745381399969</v>
          </cell>
          <cell r="P44">
            <v>2001</v>
          </cell>
          <cell r="Q44">
            <v>272.09152744379998</v>
          </cell>
        </row>
        <row r="45">
          <cell r="N45">
            <v>2002</v>
          </cell>
          <cell r="O45">
            <v>786.00341114949993</v>
          </cell>
          <cell r="P45">
            <v>2002</v>
          </cell>
          <cell r="Q45">
            <v>271.06723825847996</v>
          </cell>
        </row>
        <row r="46">
          <cell r="N46">
            <v>2003</v>
          </cell>
          <cell r="O46">
            <v>779.4855574720001</v>
          </cell>
          <cell r="P46">
            <v>2003</v>
          </cell>
          <cell r="Q46">
            <v>256.26093243269997</v>
          </cell>
        </row>
        <row r="47">
          <cell r="N47">
            <v>2004</v>
          </cell>
          <cell r="O47">
            <v>826.48621490699998</v>
          </cell>
          <cell r="P47">
            <v>2004</v>
          </cell>
          <cell r="Q47">
            <v>306.90174222611995</v>
          </cell>
        </row>
        <row r="48">
          <cell r="N48">
            <v>2005</v>
          </cell>
          <cell r="O48">
            <v>799.92979010349995</v>
          </cell>
          <cell r="P48">
            <v>2005</v>
          </cell>
          <cell r="Q48">
            <v>342.25197658242001</v>
          </cell>
        </row>
        <row r="49">
          <cell r="N49">
            <v>2006</v>
          </cell>
          <cell r="O49">
            <v>725.39404141000011</v>
          </cell>
          <cell r="P49">
            <v>2006</v>
          </cell>
          <cell r="Q49">
            <v>340.34999666268004</v>
          </cell>
        </row>
        <row r="50">
          <cell r="N50">
            <v>2007</v>
          </cell>
          <cell r="O50">
            <v>660.97930423949992</v>
          </cell>
          <cell r="P50">
            <v>2007</v>
          </cell>
          <cell r="Q50">
            <v>298.94690504946004</v>
          </cell>
        </row>
        <row r="51">
          <cell r="N51">
            <v>2008</v>
          </cell>
          <cell r="O51">
            <v>609.3534128</v>
          </cell>
          <cell r="P51">
            <v>2008</v>
          </cell>
          <cell r="Q51">
            <v>329.25697641185997</v>
          </cell>
        </row>
        <row r="52">
          <cell r="N52">
            <v>2009</v>
          </cell>
          <cell r="O52">
            <v>554.41616080549989</v>
          </cell>
          <cell r="P52">
            <v>2009</v>
          </cell>
          <cell r="Q52">
            <v>272.01112376345998</v>
          </cell>
        </row>
        <row r="53">
          <cell r="N53">
            <v>2010</v>
          </cell>
          <cell r="O53">
            <v>519.86831128894983</v>
          </cell>
          <cell r="P53">
            <v>2010</v>
          </cell>
          <cell r="Q53">
            <v>265.23685714097996</v>
          </cell>
        </row>
        <row r="54">
          <cell r="N54">
            <v>2011</v>
          </cell>
          <cell r="O54">
            <v>469.09851343060012</v>
          </cell>
          <cell r="P54">
            <v>2011</v>
          </cell>
          <cell r="Q54">
            <v>209.27847161760002</v>
          </cell>
        </row>
        <row r="55">
          <cell r="N55">
            <v>2012</v>
          </cell>
          <cell r="O55">
            <v>428.63451951864329</v>
          </cell>
          <cell r="P55">
            <v>2012</v>
          </cell>
          <cell r="Q55">
            <v>180.60129782946001</v>
          </cell>
        </row>
        <row r="56">
          <cell r="N56">
            <v>2013</v>
          </cell>
          <cell r="O56">
            <v>372.26210088398392</v>
          </cell>
          <cell r="P56">
            <v>2013</v>
          </cell>
          <cell r="Q56">
            <v>147.85709381958</v>
          </cell>
        </row>
        <row r="57">
          <cell r="N57">
            <v>2014</v>
          </cell>
          <cell r="O57">
            <v>360.69536617999637</v>
          </cell>
          <cell r="P57">
            <v>2014</v>
          </cell>
          <cell r="Q57">
            <v>165.28979713044848</v>
          </cell>
        </row>
        <row r="58">
          <cell r="N58">
            <v>2015</v>
          </cell>
          <cell r="O58">
            <v>346.42491625077844</v>
          </cell>
          <cell r="P58">
            <v>2015</v>
          </cell>
          <cell r="Q58">
            <v>147.9204524829976</v>
          </cell>
        </row>
        <row r="59">
          <cell r="N59">
            <v>2016</v>
          </cell>
          <cell r="O59">
            <v>359.37763530935962</v>
          </cell>
          <cell r="P59">
            <v>2016</v>
          </cell>
          <cell r="Q59">
            <v>137.98415725870768</v>
          </cell>
        </row>
        <row r="60">
          <cell r="N60">
            <v>2017</v>
          </cell>
          <cell r="O60">
            <v>373.83988905959052</v>
          </cell>
          <cell r="P60">
            <v>2017</v>
          </cell>
          <cell r="Q60">
            <v>140.06521490048914</v>
          </cell>
        </row>
        <row r="61">
          <cell r="N61">
            <v>2018</v>
          </cell>
          <cell r="O61">
            <v>341.44882521063067</v>
          </cell>
          <cell r="P61">
            <v>2018</v>
          </cell>
          <cell r="Q61">
            <v>142.63499572318014</v>
          </cell>
        </row>
        <row r="62">
          <cell r="N62">
            <v>2019</v>
          </cell>
          <cell r="O62">
            <v>319.51083534163627</v>
          </cell>
          <cell r="P62">
            <v>2019</v>
          </cell>
          <cell r="Q62">
            <v>147.0249989189474</v>
          </cell>
        </row>
        <row r="63">
          <cell r="N63">
            <v>2020</v>
          </cell>
          <cell r="O63">
            <v>346.12686523704082</v>
          </cell>
          <cell r="P63">
            <v>2020</v>
          </cell>
          <cell r="Q63">
            <v>134.61703455286113</v>
          </cell>
        </row>
        <row r="64">
          <cell r="N64">
            <v>2021</v>
          </cell>
          <cell r="O64">
            <v>310.39012010638231</v>
          </cell>
          <cell r="P64">
            <v>2021</v>
          </cell>
          <cell r="Q64">
            <v>117.43914602328036</v>
          </cell>
        </row>
        <row r="65">
          <cell r="N65">
            <v>2022</v>
          </cell>
          <cell r="O65">
            <v>272.44698156336995</v>
          </cell>
          <cell r="P65">
            <v>2022</v>
          </cell>
          <cell r="Q65">
            <v>105.0668244019039</v>
          </cell>
        </row>
        <row r="66">
          <cell r="N66">
            <v>2023</v>
          </cell>
          <cell r="O66">
            <v>230.1973862930702</v>
          </cell>
          <cell r="P66">
            <v>2023</v>
          </cell>
          <cell r="Q66">
            <v>93.572026320342005</v>
          </cell>
        </row>
        <row r="67">
          <cell r="N67">
            <v>2024</v>
          </cell>
          <cell r="O67">
            <v>198.31298736701311</v>
          </cell>
          <cell r="P67">
            <v>2024</v>
          </cell>
          <cell r="Q67">
            <v>82.718244404631108</v>
          </cell>
        </row>
        <row r="68">
          <cell r="N68">
            <v>2025</v>
          </cell>
          <cell r="O68">
            <v>172.73874918542745</v>
          </cell>
          <cell r="P68">
            <v>2025</v>
          </cell>
          <cell r="Q68">
            <v>83.165323453694839</v>
          </cell>
        </row>
        <row r="69">
          <cell r="N69">
            <v>2026</v>
          </cell>
          <cell r="O69">
            <v>152.17745425926154</v>
          </cell>
          <cell r="P69">
            <v>2026</v>
          </cell>
          <cell r="Q69">
            <v>73.381128938120071</v>
          </cell>
        </row>
        <row r="70">
          <cell r="N70">
            <v>2027</v>
          </cell>
          <cell r="O70">
            <v>135.62297626584467</v>
          </cell>
          <cell r="P70">
            <v>2027</v>
          </cell>
          <cell r="Q70">
            <v>61.633926702864862</v>
          </cell>
        </row>
        <row r="71">
          <cell r="N71">
            <v>2028</v>
          </cell>
          <cell r="O71">
            <v>120.66965691216404</v>
          </cell>
          <cell r="P71">
            <v>2028</v>
          </cell>
          <cell r="Q71">
            <v>50.941033193664481</v>
          </cell>
        </row>
        <row r="72">
          <cell r="N72">
            <v>2029</v>
          </cell>
          <cell r="O72">
            <v>106.96724207455215</v>
          </cell>
          <cell r="P72">
            <v>2029</v>
          </cell>
          <cell r="Q72">
            <v>41.149732286283594</v>
          </cell>
        </row>
        <row r="73">
          <cell r="N73">
            <v>2030</v>
          </cell>
          <cell r="O73">
            <v>97.946105969636946</v>
          </cell>
          <cell r="P73">
            <v>2030</v>
          </cell>
          <cell r="Q73">
            <v>36.600982586539267</v>
          </cell>
        </row>
        <row r="74">
          <cell r="N74">
            <v>2031</v>
          </cell>
          <cell r="O74">
            <v>89.247617806244889</v>
          </cell>
          <cell r="P74">
            <v>2031</v>
          </cell>
          <cell r="Q74">
            <v>35.141098751516111</v>
          </cell>
        </row>
        <row r="75">
          <cell r="N75">
            <v>2032</v>
          </cell>
          <cell r="O75">
            <v>81.555274196473732</v>
          </cell>
          <cell r="P75">
            <v>2032</v>
          </cell>
          <cell r="Q75">
            <v>27.047692823138334</v>
          </cell>
        </row>
        <row r="76">
          <cell r="N76">
            <v>2033</v>
          </cell>
          <cell r="O76">
            <v>74.824049423119121</v>
          </cell>
          <cell r="P76">
            <v>2033</v>
          </cell>
          <cell r="Q76">
            <v>14.109119613333579</v>
          </cell>
        </row>
        <row r="77">
          <cell r="N77">
            <v>2034</v>
          </cell>
          <cell r="O77">
            <v>67.990348317121516</v>
          </cell>
          <cell r="P77">
            <v>2034</v>
          </cell>
          <cell r="Q77">
            <v>10.544761254977002</v>
          </cell>
        </row>
        <row r="78">
          <cell r="N78">
            <v>2035</v>
          </cell>
          <cell r="O78">
            <v>63.035195129590818</v>
          </cell>
          <cell r="P78">
            <v>2035</v>
          </cell>
          <cell r="Q78">
            <v>8.7361544991781486</v>
          </cell>
        </row>
        <row r="79">
          <cell r="N79">
            <v>2036</v>
          </cell>
          <cell r="O79">
            <v>58.993686280687413</v>
          </cell>
          <cell r="P79">
            <v>2036</v>
          </cell>
          <cell r="Q79">
            <v>7.9136172262211169</v>
          </cell>
        </row>
        <row r="80">
          <cell r="N80">
            <v>2037</v>
          </cell>
          <cell r="O80">
            <v>54.629544719497872</v>
          </cell>
          <cell r="P80">
            <v>2037</v>
          </cell>
          <cell r="Q80">
            <v>7.1974607536135915</v>
          </cell>
        </row>
        <row r="81">
          <cell r="N81">
            <v>2038</v>
          </cell>
          <cell r="O81">
            <v>50.996951627073798</v>
          </cell>
          <cell r="P81">
            <v>2038</v>
          </cell>
          <cell r="Q81">
            <v>6.6397426927836616</v>
          </cell>
        </row>
        <row r="82">
          <cell r="N82">
            <v>2039</v>
          </cell>
          <cell r="O82">
            <v>47.389538373197347</v>
          </cell>
          <cell r="P82">
            <v>2039</v>
          </cell>
          <cell r="Q82">
            <v>6.1329731323866126</v>
          </cell>
        </row>
        <row r="83">
          <cell r="N83">
            <v>2040</v>
          </cell>
          <cell r="O83">
            <v>43.16659817762703</v>
          </cell>
          <cell r="P83">
            <v>2040</v>
          </cell>
          <cell r="Q83">
            <v>4.2868271675929117</v>
          </cell>
        </row>
        <row r="84">
          <cell r="N84">
            <v>2041</v>
          </cell>
          <cell r="O84">
            <v>38.465218850844352</v>
          </cell>
          <cell r="P84">
            <v>2041</v>
          </cell>
          <cell r="Q84">
            <v>0.44869245083362064</v>
          </cell>
        </row>
        <row r="85">
          <cell r="N85">
            <v>2042</v>
          </cell>
          <cell r="O85">
            <v>36.31459420882797</v>
          </cell>
          <cell r="P85">
            <v>2042</v>
          </cell>
          <cell r="Q85">
            <v>0.40382320575025876</v>
          </cell>
        </row>
        <row r="86">
          <cell r="N86">
            <v>2043</v>
          </cell>
          <cell r="O86">
            <v>0</v>
          </cell>
          <cell r="P86">
            <v>2043</v>
          </cell>
          <cell r="Q86">
            <v>0</v>
          </cell>
        </row>
        <row r="87">
          <cell r="N87">
            <v>2044</v>
          </cell>
          <cell r="O87">
            <v>0</v>
          </cell>
          <cell r="P87">
            <v>2044</v>
          </cell>
          <cell r="Q87">
            <v>0</v>
          </cell>
        </row>
        <row r="88">
          <cell r="N88">
            <v>2045</v>
          </cell>
          <cell r="O88">
            <v>0</v>
          </cell>
          <cell r="P88">
            <v>2045</v>
          </cell>
          <cell r="Q88">
            <v>0</v>
          </cell>
        </row>
        <row r="89">
          <cell r="N89">
            <v>2046</v>
          </cell>
          <cell r="O89">
            <v>0</v>
          </cell>
          <cell r="P89">
            <v>2046</v>
          </cell>
          <cell r="Q89">
            <v>0</v>
          </cell>
        </row>
        <row r="90">
          <cell r="N90">
            <v>2047</v>
          </cell>
          <cell r="O90">
            <v>0</v>
          </cell>
          <cell r="P90">
            <v>2047</v>
          </cell>
          <cell r="Q90">
            <v>0</v>
          </cell>
        </row>
        <row r="91">
          <cell r="N91">
            <v>2048</v>
          </cell>
          <cell r="O91">
            <v>0</v>
          </cell>
          <cell r="P91">
            <v>2048</v>
          </cell>
          <cell r="Q91">
            <v>0</v>
          </cell>
        </row>
        <row r="92">
          <cell r="N92">
            <v>2049</v>
          </cell>
          <cell r="O92">
            <v>0</v>
          </cell>
          <cell r="P92">
            <v>2049</v>
          </cell>
          <cell r="Q92">
            <v>0</v>
          </cell>
        </row>
        <row r="93">
          <cell r="N93">
            <v>2050</v>
          </cell>
          <cell r="O93">
            <v>0</v>
          </cell>
          <cell r="P93">
            <v>2050</v>
          </cell>
          <cell r="Q93">
            <v>0</v>
          </cell>
        </row>
      </sheetData>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G"/>
      <sheetName val="Intro"/>
      <sheetName val="Commodity-Iceland "/>
      <sheetName val="Commodities_Played"/>
      <sheetName val="Process-Iceland"/>
      <sheetName val="Processes"/>
      <sheetName val="MIN-IMP-EXP"/>
      <sheetName val="Oil &amp; Gas Extraction"/>
      <sheetName val="Refineries"/>
      <sheetName val="ETS_NETS_Prices"/>
      <sheetName val="Emis"/>
      <sheetName val="Fuel Tech"/>
      <sheetName val="Oil &amp; Gas Data"/>
      <sheetName val="Eurostat_EB-2010"/>
      <sheetName val="Eurostat_EB-2011"/>
      <sheetName val="Eurostat_EB-2012"/>
      <sheetName val="Eurostat_EB-2013"/>
      <sheetName val="Eurostat_EB-2014"/>
      <sheetName val="NETP 2016 (Balmorel)"/>
      <sheetName val="Flex4RES fuel prices"/>
      <sheetName val="BiomassCost"/>
    </sheetNames>
    <sheetDataSet>
      <sheetData sheetId="0"/>
      <sheetData sheetId="1" refreshError="1"/>
      <sheetData sheetId="2" refreshError="1"/>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art"/>
      <sheetName val="Rækker"/>
      <sheetName val="Søjler"/>
      <sheetName val="Resultat"/>
      <sheetName val="Ref_Prod100%"/>
      <sheetName val="RefTotProd"/>
      <sheetName val="Ref_Prod%"/>
      <sheetName val="Ref_Prod"/>
    </sheetNames>
    <sheetDataSet>
      <sheetData sheetId="0" refreshError="1"/>
      <sheetData sheetId="1" refreshError="1">
        <row r="4">
          <cell r="A4" t="str">
            <v>190000 020 Oil refinery etc.</v>
          </cell>
          <cell r="B4" t="str">
            <v>000700 120 Imports</v>
          </cell>
          <cell r="C4" t="str">
            <v>060000 004 Extraction of oil and gas</v>
          </cell>
        </row>
      </sheetData>
      <sheetData sheetId="2" refreshError="1">
        <row r="4">
          <cell r="A4" t="str">
            <v>03 Refinery gas</v>
          </cell>
          <cell r="B4" t="str">
            <v>04 LPG</v>
          </cell>
          <cell r="C4" t="str">
            <v>07 Motor gasoline, colored</v>
          </cell>
          <cell r="D4" t="str">
            <v>10 JP4</v>
          </cell>
          <cell r="E4" t="str">
            <v>15 Gasoil</v>
          </cell>
          <cell r="F4" t="str">
            <v>18 Fuel oil</v>
          </cell>
          <cell r="G4" t="str">
            <v>06 LVN</v>
          </cell>
          <cell r="H4" t="str">
            <v>01 Crude oil</v>
          </cell>
        </row>
        <row r="5">
          <cell r="B5" t="str">
            <v>05 LPG for transport</v>
          </cell>
          <cell r="C5" t="str">
            <v>08 Motor gasoline, unleaded</v>
          </cell>
          <cell r="D5" t="str">
            <v>11 Kerosene</v>
          </cell>
          <cell r="E5" t="str">
            <v>17 Diesel oil</v>
          </cell>
          <cell r="F5" t="str">
            <v>20 Waste oil</v>
          </cell>
        </row>
        <row r="6">
          <cell r="C6" t="str">
            <v>09 Motor gasoline, leaded</v>
          </cell>
          <cell r="D6" t="str">
            <v>12 Aviation gasoline</v>
          </cell>
        </row>
        <row r="7">
          <cell r="D7" t="str">
            <v>13 Jet petroleum</v>
          </cell>
        </row>
      </sheetData>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376A02-824B-46E6-8B29-F6C0EA9C679A}">
  <sheetPr>
    <tabColor rgb="FFFFC000"/>
  </sheetPr>
  <dimension ref="A3:E53"/>
  <sheetViews>
    <sheetView topLeftCell="A13" zoomScale="96" zoomScaleNormal="96" workbookViewId="0">
      <selection activeCell="C14" sqref="C14"/>
    </sheetView>
  </sheetViews>
  <sheetFormatPr defaultColWidth="9.109375" defaultRowHeight="13.2"/>
  <cols>
    <col min="1" max="1" width="15.33203125" style="3" customWidth="1"/>
    <col min="2" max="2" width="36" style="3" customWidth="1"/>
    <col min="3" max="3" width="41.5546875" style="3" customWidth="1"/>
    <col min="4" max="4" width="16.33203125" style="3" bestFit="1" customWidth="1"/>
    <col min="5" max="5" width="144.44140625" style="3" bestFit="1" customWidth="1"/>
    <col min="6" max="8" width="9.109375" style="3"/>
    <col min="9" max="9" width="13" style="3" customWidth="1"/>
    <col min="10" max="10" width="14.44140625" style="3" bestFit="1" customWidth="1"/>
    <col min="11" max="16384" width="9.109375" style="3"/>
  </cols>
  <sheetData>
    <row r="3" spans="1:5">
      <c r="A3" s="1" t="s">
        <v>0</v>
      </c>
      <c r="B3" s="2" t="s">
        <v>1</v>
      </c>
      <c r="C3" s="2" t="s">
        <v>2</v>
      </c>
      <c r="D3" s="2" t="s">
        <v>3</v>
      </c>
      <c r="E3" s="2" t="s">
        <v>4</v>
      </c>
    </row>
    <row r="4" spans="1:5" s="46" customFormat="1">
      <c r="A4" s="45">
        <v>44185</v>
      </c>
      <c r="B4" s="47" t="s">
        <v>368</v>
      </c>
      <c r="C4" s="47" t="s">
        <v>396</v>
      </c>
      <c r="D4" s="47"/>
      <c r="E4" s="47" t="s">
        <v>397</v>
      </c>
    </row>
    <row r="5" spans="1:5" s="46" customFormat="1">
      <c r="A5" s="45">
        <v>44175</v>
      </c>
      <c r="B5" s="47" t="s">
        <v>368</v>
      </c>
      <c r="C5" s="47" t="s">
        <v>386</v>
      </c>
      <c r="D5" s="47"/>
      <c r="E5" s="47" t="s">
        <v>387</v>
      </c>
    </row>
    <row r="6" spans="1:5" s="46" customFormat="1">
      <c r="A6" s="45">
        <v>44139</v>
      </c>
      <c r="B6" s="47" t="s">
        <v>368</v>
      </c>
      <c r="C6" s="47" t="s">
        <v>15</v>
      </c>
      <c r="D6" s="47" t="s">
        <v>369</v>
      </c>
      <c r="E6" s="47" t="s">
        <v>370</v>
      </c>
    </row>
    <row r="7" spans="1:5">
      <c r="A7" s="4"/>
      <c r="B7" s="5" t="s">
        <v>350</v>
      </c>
      <c r="C7" s="5"/>
      <c r="D7" s="5"/>
      <c r="E7" s="5" t="s">
        <v>349</v>
      </c>
    </row>
    <row r="8" spans="1:5">
      <c r="A8" s="4"/>
      <c r="B8" s="5"/>
      <c r="C8" s="5"/>
      <c r="D8" s="5"/>
      <c r="E8" s="5"/>
    </row>
    <row r="9" spans="1:5">
      <c r="A9" s="4"/>
      <c r="B9" s="6"/>
      <c r="C9" s="6"/>
      <c r="D9" s="6"/>
      <c r="E9" s="6"/>
    </row>
    <row r="10" spans="1:5">
      <c r="A10" s="4"/>
      <c r="B10" s="6"/>
      <c r="C10" s="6"/>
      <c r="D10" s="6"/>
      <c r="E10" s="6"/>
    </row>
    <row r="11" spans="1:5">
      <c r="A11" s="4"/>
      <c r="B11" s="6"/>
      <c r="C11" s="6"/>
      <c r="D11" s="6"/>
      <c r="E11" s="6"/>
    </row>
    <row r="12" spans="1:5">
      <c r="A12" s="4"/>
      <c r="B12" s="6"/>
      <c r="C12" s="6"/>
      <c r="D12" s="6"/>
      <c r="E12" s="6"/>
    </row>
    <row r="13" spans="1:5">
      <c r="A13" s="4"/>
      <c r="B13" s="6"/>
      <c r="C13" s="5"/>
      <c r="D13" s="6"/>
      <c r="E13" s="6"/>
    </row>
    <row r="14" spans="1:5">
      <c r="A14" s="4"/>
      <c r="B14" s="6"/>
      <c r="C14" s="5"/>
      <c r="D14" s="6"/>
      <c r="E14" s="6"/>
    </row>
    <row r="15" spans="1:5">
      <c r="A15" s="4"/>
      <c r="B15" s="6"/>
    </row>
    <row r="16" spans="1:5">
      <c r="A16" s="4"/>
      <c r="B16" s="6"/>
      <c r="C16" s="5"/>
      <c r="D16" s="6"/>
      <c r="E16" s="6"/>
    </row>
    <row r="17" spans="1:5">
      <c r="A17" s="4"/>
      <c r="B17" s="6"/>
      <c r="C17" s="5"/>
      <c r="D17" s="6"/>
      <c r="E17" s="6"/>
    </row>
    <row r="18" spans="1:5" s="7" customFormat="1">
      <c r="A18" s="4"/>
      <c r="B18" s="5"/>
      <c r="C18" s="5"/>
      <c r="D18" s="5"/>
      <c r="E18" s="5"/>
    </row>
    <row r="19" spans="1:5" s="7" customFormat="1">
      <c r="A19" s="4"/>
      <c r="B19" s="5"/>
      <c r="C19" s="5"/>
      <c r="D19" s="5"/>
      <c r="E19" s="5"/>
    </row>
    <row r="20" spans="1:5" s="7" customFormat="1">
      <c r="A20" s="4"/>
      <c r="B20" s="5"/>
      <c r="C20" s="5"/>
      <c r="D20" s="5"/>
      <c r="E20" s="5"/>
    </row>
    <row r="21" spans="1:5" s="7" customFormat="1">
      <c r="A21" s="4"/>
      <c r="B21" s="5"/>
      <c r="C21" s="5"/>
      <c r="D21" s="5"/>
      <c r="E21" s="5"/>
    </row>
    <row r="22" spans="1:5">
      <c r="A22" s="4"/>
      <c r="B22" s="5"/>
      <c r="C22" s="5"/>
      <c r="D22" s="5"/>
      <c r="E22" s="5"/>
    </row>
    <row r="23" spans="1:5">
      <c r="A23" s="4"/>
      <c r="B23" s="5"/>
      <c r="C23" s="5"/>
      <c r="D23" s="5"/>
      <c r="E23" s="5"/>
    </row>
    <row r="24" spans="1:5" s="7" customFormat="1">
      <c r="A24" s="4"/>
      <c r="B24" s="5"/>
      <c r="C24" s="5"/>
      <c r="D24" s="5"/>
      <c r="E24" s="5"/>
    </row>
    <row r="25" spans="1:5" s="7" customFormat="1">
      <c r="A25" s="4"/>
      <c r="B25" s="5"/>
      <c r="C25" s="5"/>
      <c r="D25" s="5"/>
      <c r="E25" s="5"/>
    </row>
    <row r="26" spans="1:5" s="7" customFormat="1">
      <c r="A26" s="4"/>
      <c r="B26" s="5"/>
      <c r="C26" s="5"/>
      <c r="D26" s="5"/>
      <c r="E26" s="5"/>
    </row>
    <row r="27" spans="1:5" s="7" customFormat="1">
      <c r="A27" s="4"/>
      <c r="B27" s="5"/>
      <c r="C27" s="5"/>
      <c r="D27" s="5"/>
      <c r="E27" s="5"/>
    </row>
    <row r="28" spans="1:5" s="7" customFormat="1">
      <c r="A28" s="4"/>
      <c r="B28" s="5"/>
      <c r="C28" s="5"/>
      <c r="D28" s="5"/>
      <c r="E28" s="5"/>
    </row>
    <row r="29" spans="1:5" s="7" customFormat="1">
      <c r="A29" s="4"/>
      <c r="B29" s="5"/>
      <c r="C29" s="5"/>
      <c r="D29" s="5"/>
      <c r="E29" s="5"/>
    </row>
    <row r="30" spans="1:5" s="7" customFormat="1">
      <c r="A30" s="4"/>
      <c r="B30" s="5"/>
      <c r="C30" s="5"/>
      <c r="D30" s="5"/>
      <c r="E30" s="5"/>
    </row>
    <row r="31" spans="1:5" s="7" customFormat="1">
      <c r="A31" s="4"/>
      <c r="B31" s="5"/>
      <c r="C31" s="5"/>
      <c r="D31" s="5"/>
      <c r="E31" s="5"/>
    </row>
    <row r="32" spans="1:5" s="7" customFormat="1">
      <c r="A32" s="4"/>
      <c r="B32" s="5"/>
      <c r="C32" s="5"/>
      <c r="D32" s="5"/>
      <c r="E32" s="5"/>
    </row>
    <row r="33" spans="1:5" s="7" customFormat="1">
      <c r="A33" s="4"/>
      <c r="B33" s="5"/>
      <c r="C33" s="5"/>
      <c r="D33" s="5"/>
      <c r="E33" s="5"/>
    </row>
    <row r="34" spans="1:5" s="7" customFormat="1">
      <c r="A34" s="4"/>
      <c r="B34" s="5"/>
      <c r="C34" s="5"/>
      <c r="D34" s="5"/>
      <c r="E34" s="5"/>
    </row>
    <row r="35" spans="1:5" s="7" customFormat="1">
      <c r="A35" s="4"/>
      <c r="B35" s="5"/>
      <c r="C35" s="5"/>
      <c r="D35" s="5"/>
      <c r="E35" s="5"/>
    </row>
    <row r="36" spans="1:5" s="7" customFormat="1">
      <c r="A36" s="4"/>
      <c r="B36" s="5"/>
      <c r="C36" s="5"/>
      <c r="D36" s="5"/>
      <c r="E36" s="5"/>
    </row>
    <row r="37" spans="1:5">
      <c r="A37" s="4"/>
      <c r="B37" s="5"/>
      <c r="C37" s="5"/>
      <c r="D37" s="5"/>
      <c r="E37" s="5"/>
    </row>
    <row r="38" spans="1:5" s="10" customFormat="1">
      <c r="A38" s="8"/>
      <c r="B38" s="9"/>
      <c r="C38" s="9"/>
      <c r="D38" s="9"/>
      <c r="E38" s="9"/>
    </row>
    <row r="39" spans="1:5" s="10" customFormat="1">
      <c r="A39" s="8"/>
      <c r="B39" s="9"/>
      <c r="C39" s="9"/>
      <c r="D39" s="9"/>
      <c r="E39" s="9"/>
    </row>
    <row r="40" spans="1:5" s="10" customFormat="1">
      <c r="A40" s="8"/>
      <c r="B40" s="9"/>
      <c r="C40" s="9"/>
      <c r="D40" s="9"/>
      <c r="E40" s="9"/>
    </row>
    <row r="41" spans="1:5" s="10" customFormat="1">
      <c r="A41" s="8"/>
      <c r="B41" s="9"/>
      <c r="C41" s="9"/>
      <c r="D41" s="9"/>
      <c r="E41" s="9"/>
    </row>
    <row r="42" spans="1:5" s="10" customFormat="1">
      <c r="A42" s="8"/>
      <c r="B42" s="9"/>
      <c r="C42" s="9"/>
      <c r="D42" s="9"/>
      <c r="E42" s="9"/>
    </row>
    <row r="43" spans="1:5" s="10" customFormat="1">
      <c r="A43" s="8"/>
      <c r="B43" s="9"/>
      <c r="C43" s="9"/>
      <c r="D43" s="9"/>
      <c r="E43" s="9"/>
    </row>
    <row r="44" spans="1:5" s="10" customFormat="1">
      <c r="A44" s="8"/>
      <c r="B44" s="9"/>
      <c r="C44" s="9"/>
      <c r="E44" s="9"/>
    </row>
    <row r="45" spans="1:5" s="10" customFormat="1">
      <c r="A45" s="8"/>
      <c r="B45" s="9"/>
      <c r="C45" s="9"/>
      <c r="E45" s="9"/>
    </row>
    <row r="46" spans="1:5" s="10" customFormat="1">
      <c r="A46" s="8"/>
      <c r="B46" s="9"/>
      <c r="C46" s="9"/>
      <c r="D46" s="9"/>
      <c r="E46" s="9"/>
    </row>
    <row r="47" spans="1:5" s="10" customFormat="1">
      <c r="A47" s="8"/>
      <c r="B47" s="9"/>
      <c r="C47" s="9"/>
      <c r="D47" s="9"/>
      <c r="E47" s="9"/>
    </row>
    <row r="48" spans="1:5" s="10" customFormat="1">
      <c r="A48" s="4"/>
      <c r="B48" s="5"/>
      <c r="C48" s="5"/>
      <c r="D48" s="5"/>
      <c r="E48" s="5"/>
    </row>
    <row r="49" spans="1:5" s="10" customFormat="1">
      <c r="A49" s="4"/>
      <c r="B49" s="5"/>
      <c r="C49" s="5"/>
      <c r="D49" s="5"/>
      <c r="E49" s="5"/>
    </row>
    <row r="50" spans="1:5" s="10" customFormat="1">
      <c r="A50" s="4"/>
      <c r="B50" s="5"/>
      <c r="C50" s="5"/>
      <c r="D50" s="5"/>
      <c r="E50" s="5"/>
    </row>
    <row r="51" spans="1:5">
      <c r="A51" s="8"/>
      <c r="B51" s="11"/>
      <c r="C51" s="11"/>
      <c r="D51" s="12"/>
      <c r="E51" s="11"/>
    </row>
    <row r="52" spans="1:5">
      <c r="A52" s="13"/>
      <c r="B52" s="11"/>
      <c r="C52" s="11"/>
      <c r="D52" s="14"/>
      <c r="E52" s="14"/>
    </row>
    <row r="53" spans="1:5">
      <c r="A53" s="13"/>
    </row>
  </sheetData>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CDE9F9-59EE-4880-B1A4-1296F1D0653B}">
  <sheetPr>
    <tabColor rgb="FFFFC000"/>
  </sheetPr>
  <dimension ref="B1:C20"/>
  <sheetViews>
    <sheetView zoomScale="80" zoomScaleNormal="80" workbookViewId="0">
      <selection activeCell="C46" sqref="C46"/>
    </sheetView>
  </sheetViews>
  <sheetFormatPr defaultColWidth="9.109375" defaultRowHeight="14.4"/>
  <cols>
    <col min="1" max="1" width="9.109375" style="16"/>
    <col min="2" max="2" width="28.33203125" style="16" customWidth="1"/>
    <col min="3" max="3" width="138.44140625" style="16" customWidth="1"/>
    <col min="4" max="4" width="11.6640625" style="16" bestFit="1" customWidth="1"/>
    <col min="5" max="16384" width="9.109375" style="16"/>
  </cols>
  <sheetData>
    <row r="1" spans="2:3" ht="18">
      <c r="B1" s="15" t="s">
        <v>5</v>
      </c>
    </row>
    <row r="3" spans="2:3">
      <c r="B3" s="17" t="s">
        <v>6</v>
      </c>
      <c r="C3" s="18" t="s">
        <v>7</v>
      </c>
    </row>
    <row r="4" spans="2:3">
      <c r="B4" s="17" t="s">
        <v>8</v>
      </c>
    </row>
    <row r="5" spans="2:3">
      <c r="B5" s="17" t="s">
        <v>9</v>
      </c>
      <c r="C5" s="44" t="s">
        <v>365</v>
      </c>
    </row>
    <row r="6" spans="2:3">
      <c r="B6" s="17" t="s">
        <v>10</v>
      </c>
      <c r="C6" s="18" t="s">
        <v>11</v>
      </c>
    </row>
    <row r="7" spans="2:3">
      <c r="B7" s="17"/>
    </row>
    <row r="8" spans="2:3">
      <c r="B8" s="19" t="s">
        <v>12</v>
      </c>
    </row>
    <row r="9" spans="2:3">
      <c r="B9" s="17"/>
    </row>
    <row r="10" spans="2:3">
      <c r="B10" s="20" t="s">
        <v>15</v>
      </c>
      <c r="C10" s="16" t="s">
        <v>16</v>
      </c>
    </row>
    <row r="11" spans="2:3">
      <c r="B11" s="20" t="s">
        <v>13</v>
      </c>
      <c r="C11" s="18" t="s">
        <v>14</v>
      </c>
    </row>
    <row r="12" spans="2:3">
      <c r="B12" s="20" t="s">
        <v>17</v>
      </c>
      <c r="C12" s="18" t="s">
        <v>18</v>
      </c>
    </row>
    <row r="13" spans="2:3">
      <c r="B13" s="20" t="s">
        <v>19</v>
      </c>
      <c r="C13" s="18" t="s">
        <v>20</v>
      </c>
    </row>
    <row r="14" spans="2:3">
      <c r="B14" s="20" t="s">
        <v>21</v>
      </c>
      <c r="C14" s="18" t="s">
        <v>22</v>
      </c>
    </row>
    <row r="16" spans="2:3">
      <c r="C16" s="18"/>
    </row>
    <row r="17" spans="3:3">
      <c r="C17" s="18"/>
    </row>
    <row r="18" spans="3:3">
      <c r="C18" s="18"/>
    </row>
    <row r="19" spans="3:3">
      <c r="C19" s="18"/>
    </row>
    <row r="20" spans="3:3">
      <c r="C20" s="18"/>
    </row>
  </sheetData>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07248A-4B64-4916-9FCB-96CBC27C87A0}">
  <sheetPr>
    <tabColor rgb="FF92D050"/>
  </sheetPr>
  <dimension ref="A1:O114"/>
  <sheetViews>
    <sheetView topLeftCell="A65" zoomScale="70" zoomScaleNormal="70" workbookViewId="0">
      <selection activeCell="E114" sqref="E114"/>
    </sheetView>
  </sheetViews>
  <sheetFormatPr defaultColWidth="8.6640625" defaultRowHeight="13.2"/>
  <cols>
    <col min="1" max="1" width="8.6640625" style="48"/>
    <col min="2" max="2" width="5.6640625" style="48" customWidth="1"/>
    <col min="3" max="3" width="21.6640625" style="48" bestFit="1" customWidth="1"/>
    <col min="4" max="4" width="7.6640625" style="48" bestFit="1" customWidth="1"/>
    <col min="5" max="5" width="13.44140625" style="48" bestFit="1" customWidth="1"/>
    <col min="6" max="6" width="26.6640625" style="48" bestFit="1" customWidth="1"/>
    <col min="7" max="7" width="4.33203125" style="48" bestFit="1" customWidth="1"/>
    <col min="8" max="8" width="10.44140625" style="48" customWidth="1"/>
    <col min="9" max="9" width="11.33203125" style="48" bestFit="1" customWidth="1"/>
    <col min="10" max="16384" width="8.6640625" style="48"/>
  </cols>
  <sheetData>
    <row r="1" spans="1:15">
      <c r="C1" s="49"/>
      <c r="D1" s="49"/>
    </row>
    <row r="2" spans="1:15">
      <c r="C2" s="49"/>
      <c r="D2" s="49"/>
    </row>
    <row r="3" spans="1:15">
      <c r="C3" s="50" t="s">
        <v>23</v>
      </c>
      <c r="D3" s="51"/>
      <c r="E3" s="52"/>
      <c r="F3" s="52"/>
      <c r="G3" s="52"/>
      <c r="H3" s="52"/>
      <c r="I3" s="52"/>
      <c r="J3" s="52"/>
      <c r="K3" s="52"/>
    </row>
    <row r="4" spans="1:15" ht="13.8">
      <c r="C4" s="53" t="s">
        <v>24</v>
      </c>
      <c r="D4" s="53" t="s">
        <v>25</v>
      </c>
      <c r="E4" s="53" t="s">
        <v>26</v>
      </c>
      <c r="F4" s="53" t="s">
        <v>27</v>
      </c>
      <c r="G4" s="53" t="s">
        <v>28</v>
      </c>
      <c r="H4" s="53" t="s">
        <v>29</v>
      </c>
      <c r="I4" s="53" t="s">
        <v>30</v>
      </c>
      <c r="J4" s="53" t="s">
        <v>31</v>
      </c>
      <c r="K4" s="53" t="s">
        <v>32</v>
      </c>
    </row>
    <row r="5" spans="1:15" ht="23.7" customHeight="1">
      <c r="C5" s="54" t="s">
        <v>33</v>
      </c>
      <c r="D5" s="55" t="s">
        <v>34</v>
      </c>
      <c r="E5" s="55" t="s">
        <v>35</v>
      </c>
      <c r="F5" s="55" t="s">
        <v>36</v>
      </c>
      <c r="G5" s="55" t="s">
        <v>28</v>
      </c>
      <c r="H5" s="55" t="s">
        <v>37</v>
      </c>
      <c r="I5" s="55" t="s">
        <v>38</v>
      </c>
      <c r="J5" s="55" t="s">
        <v>39</v>
      </c>
      <c r="K5" s="55" t="s">
        <v>40</v>
      </c>
    </row>
    <row r="6" spans="1:15">
      <c r="A6" s="56" t="s">
        <v>401</v>
      </c>
      <c r="B6" s="57"/>
      <c r="C6" s="57" t="s">
        <v>41</v>
      </c>
      <c r="E6" s="52" t="s">
        <v>216</v>
      </c>
      <c r="F6" s="52" t="s">
        <v>191</v>
      </c>
      <c r="G6" s="52" t="s">
        <v>44</v>
      </c>
      <c r="H6" s="52"/>
      <c r="I6" s="52"/>
      <c r="J6" s="52"/>
      <c r="K6" s="52"/>
    </row>
    <row r="7" spans="1:15">
      <c r="A7" s="56" t="s">
        <v>401</v>
      </c>
      <c r="B7" s="57"/>
      <c r="C7" s="58"/>
      <c r="E7" s="52" t="s">
        <v>402</v>
      </c>
      <c r="F7" s="52" t="s">
        <v>403</v>
      </c>
      <c r="G7" s="52" t="s">
        <v>44</v>
      </c>
      <c r="H7" s="52"/>
      <c r="I7" s="52"/>
      <c r="J7" s="52"/>
      <c r="K7" s="52"/>
    </row>
    <row r="8" spans="1:15">
      <c r="A8" s="56" t="s">
        <v>401</v>
      </c>
      <c r="B8" s="57"/>
      <c r="C8" s="58"/>
      <c r="E8" s="52" t="s">
        <v>218</v>
      </c>
      <c r="F8" s="52" t="s">
        <v>404</v>
      </c>
      <c r="G8" s="52" t="s">
        <v>44</v>
      </c>
      <c r="H8" s="52"/>
      <c r="I8" s="52"/>
      <c r="J8" s="52"/>
      <c r="K8" s="52"/>
    </row>
    <row r="9" spans="1:15">
      <c r="A9" s="56" t="s">
        <v>401</v>
      </c>
      <c r="B9" s="57"/>
      <c r="C9" s="58"/>
      <c r="E9" s="52" t="s">
        <v>405</v>
      </c>
      <c r="F9" s="52" t="s">
        <v>406</v>
      </c>
      <c r="G9" s="52" t="s">
        <v>44</v>
      </c>
      <c r="H9" s="52"/>
      <c r="I9" s="52"/>
      <c r="J9" s="52"/>
      <c r="K9" s="52"/>
    </row>
    <row r="10" spans="1:15">
      <c r="A10" s="56" t="s">
        <v>401</v>
      </c>
      <c r="B10" s="57"/>
      <c r="C10" s="58"/>
      <c r="E10" s="52" t="s">
        <v>219</v>
      </c>
      <c r="F10" s="52" t="s">
        <v>407</v>
      </c>
      <c r="G10" s="52" t="s">
        <v>44</v>
      </c>
      <c r="H10" s="52"/>
      <c r="I10" s="52"/>
      <c r="J10" s="52"/>
      <c r="K10" s="52"/>
    </row>
    <row r="11" spans="1:15">
      <c r="A11" s="56" t="s">
        <v>401</v>
      </c>
      <c r="B11" s="57"/>
      <c r="C11" s="58"/>
      <c r="E11" s="52" t="s">
        <v>221</v>
      </c>
      <c r="F11" s="52" t="s">
        <v>408</v>
      </c>
      <c r="G11" s="52" t="s">
        <v>44</v>
      </c>
      <c r="H11" s="52"/>
      <c r="I11" s="52"/>
      <c r="J11" s="52"/>
      <c r="K11" s="52"/>
    </row>
    <row r="12" spans="1:15">
      <c r="A12" s="48" t="s">
        <v>409</v>
      </c>
      <c r="C12" s="59"/>
      <c r="D12" s="60"/>
      <c r="E12" s="61" t="s">
        <v>42</v>
      </c>
      <c r="F12" s="61" t="s">
        <v>43</v>
      </c>
      <c r="G12" s="62" t="s">
        <v>44</v>
      </c>
      <c r="H12" s="61"/>
      <c r="I12" s="61"/>
      <c r="J12" s="61"/>
      <c r="K12" s="61"/>
    </row>
    <row r="13" spans="1:15">
      <c r="C13" s="52"/>
      <c r="D13" s="52"/>
      <c r="E13" s="52" t="s">
        <v>45</v>
      </c>
      <c r="F13" s="52" t="s">
        <v>410</v>
      </c>
      <c r="G13" s="63" t="s">
        <v>44</v>
      </c>
      <c r="H13" s="52" t="s">
        <v>411</v>
      </c>
      <c r="I13" s="52"/>
      <c r="J13" s="52"/>
      <c r="K13" s="52"/>
    </row>
    <row r="14" spans="1:15">
      <c r="C14" s="52"/>
      <c r="D14" s="52"/>
      <c r="E14" s="52" t="s">
        <v>70</v>
      </c>
      <c r="F14" s="52" t="s">
        <v>412</v>
      </c>
      <c r="G14" s="63" t="s">
        <v>44</v>
      </c>
      <c r="H14" s="52" t="s">
        <v>411</v>
      </c>
      <c r="I14" s="52"/>
      <c r="J14" s="52"/>
      <c r="K14" s="52"/>
      <c r="M14" s="64"/>
      <c r="N14" s="64"/>
      <c r="O14" s="64"/>
    </row>
    <row r="15" spans="1:15">
      <c r="C15" s="52"/>
      <c r="D15" s="52"/>
      <c r="E15" s="63" t="s">
        <v>71</v>
      </c>
      <c r="F15" s="63" t="s">
        <v>72</v>
      </c>
      <c r="G15" s="63" t="s">
        <v>44</v>
      </c>
      <c r="H15" s="52"/>
      <c r="I15" s="52"/>
      <c r="J15" s="52"/>
      <c r="K15" s="52"/>
    </row>
    <row r="16" spans="1:15">
      <c r="C16" s="52"/>
      <c r="D16" s="52"/>
      <c r="E16" s="63" t="s">
        <v>73</v>
      </c>
      <c r="F16" s="63" t="s">
        <v>413</v>
      </c>
      <c r="G16" s="63" t="s">
        <v>44</v>
      </c>
      <c r="H16" s="52"/>
      <c r="I16" s="52"/>
      <c r="J16" s="52"/>
      <c r="K16" s="52"/>
      <c r="M16" s="64"/>
      <c r="N16" s="64"/>
      <c r="O16" s="64"/>
    </row>
    <row r="17" spans="1:15">
      <c r="C17" s="52"/>
      <c r="D17" s="52"/>
      <c r="E17" s="63" t="s">
        <v>53</v>
      </c>
      <c r="F17" s="63" t="s">
        <v>74</v>
      </c>
      <c r="G17" s="63" t="s">
        <v>44</v>
      </c>
      <c r="H17" s="52"/>
      <c r="I17" s="52"/>
      <c r="J17" s="52"/>
      <c r="K17" s="52"/>
      <c r="M17" s="64"/>
      <c r="N17" s="64"/>
      <c r="O17" s="64"/>
    </row>
    <row r="18" spans="1:15">
      <c r="C18" s="52"/>
      <c r="D18" s="52"/>
      <c r="E18" s="63" t="s">
        <v>50</v>
      </c>
      <c r="F18" s="63" t="s">
        <v>51</v>
      </c>
      <c r="G18" s="63" t="s">
        <v>44</v>
      </c>
      <c r="H18" s="52"/>
      <c r="I18" s="52"/>
      <c r="J18" s="52"/>
      <c r="K18" s="52"/>
      <c r="M18" s="64"/>
      <c r="N18" s="64"/>
      <c r="O18" s="64"/>
    </row>
    <row r="19" spans="1:15">
      <c r="C19" s="52"/>
      <c r="D19" s="52"/>
      <c r="E19" s="52" t="s">
        <v>48</v>
      </c>
      <c r="F19" s="52" t="s">
        <v>75</v>
      </c>
      <c r="G19" s="63" t="s">
        <v>44</v>
      </c>
      <c r="H19" s="52"/>
      <c r="I19" s="52"/>
      <c r="J19" s="52"/>
      <c r="K19" s="52"/>
    </row>
    <row r="20" spans="1:15">
      <c r="C20" s="52"/>
      <c r="D20" s="52"/>
      <c r="E20" s="52" t="s">
        <v>56</v>
      </c>
      <c r="F20" s="52" t="s">
        <v>57</v>
      </c>
      <c r="G20" s="63" t="s">
        <v>44</v>
      </c>
      <c r="H20" s="52"/>
      <c r="I20" s="52"/>
      <c r="J20" s="52"/>
      <c r="K20" s="52"/>
    </row>
    <row r="21" spans="1:15">
      <c r="C21" s="52"/>
      <c r="D21" s="52"/>
      <c r="E21" s="52" t="s">
        <v>205</v>
      </c>
      <c r="F21" s="52" t="s">
        <v>414</v>
      </c>
      <c r="G21" s="63" t="s">
        <v>44</v>
      </c>
      <c r="H21" s="52"/>
      <c r="I21" s="52"/>
      <c r="J21" s="52"/>
      <c r="K21" s="52"/>
    </row>
    <row r="22" spans="1:15">
      <c r="C22" s="65"/>
      <c r="D22" s="65"/>
      <c r="E22" s="65" t="s">
        <v>102</v>
      </c>
      <c r="F22" s="65" t="s">
        <v>385</v>
      </c>
      <c r="G22" s="65" t="s">
        <v>44</v>
      </c>
      <c r="H22" s="65"/>
      <c r="I22" s="65"/>
      <c r="J22" s="65"/>
      <c r="K22" s="65"/>
    </row>
    <row r="23" spans="1:15">
      <c r="A23" s="48" t="s">
        <v>415</v>
      </c>
      <c r="C23" s="52"/>
      <c r="D23" s="52"/>
      <c r="E23" s="52" t="s">
        <v>52</v>
      </c>
      <c r="F23" s="52" t="s">
        <v>416</v>
      </c>
      <c r="G23" s="63" t="s">
        <v>44</v>
      </c>
      <c r="H23" s="52"/>
      <c r="I23" s="52"/>
      <c r="J23" s="52"/>
      <c r="K23" s="52"/>
    </row>
    <row r="24" spans="1:15">
      <c r="C24" s="52"/>
      <c r="D24" s="52"/>
      <c r="E24" s="63" t="s">
        <v>203</v>
      </c>
      <c r="F24" s="63" t="s">
        <v>417</v>
      </c>
      <c r="G24" s="63" t="s">
        <v>44</v>
      </c>
      <c r="H24" s="52"/>
      <c r="I24" s="52"/>
      <c r="J24" s="52"/>
      <c r="K24" s="52"/>
    </row>
    <row r="25" spans="1:15">
      <c r="C25" s="52"/>
      <c r="D25" s="52"/>
      <c r="E25" s="63" t="s">
        <v>96</v>
      </c>
      <c r="F25" s="63" t="s">
        <v>418</v>
      </c>
      <c r="G25" s="63" t="s">
        <v>44</v>
      </c>
      <c r="H25" s="52"/>
      <c r="I25" s="52"/>
      <c r="J25" s="52"/>
      <c r="K25" s="52"/>
    </row>
    <row r="26" spans="1:15">
      <c r="C26" s="52"/>
      <c r="D26" s="52"/>
      <c r="E26" s="63" t="s">
        <v>207</v>
      </c>
      <c r="F26" s="63" t="s">
        <v>65</v>
      </c>
      <c r="G26" s="63" t="s">
        <v>44</v>
      </c>
      <c r="H26" s="52"/>
      <c r="I26" s="52"/>
      <c r="J26" s="52"/>
      <c r="K26" s="52"/>
    </row>
    <row r="27" spans="1:15">
      <c r="C27" s="52"/>
      <c r="D27" s="52"/>
      <c r="E27" s="63" t="s">
        <v>107</v>
      </c>
      <c r="F27" s="63" t="s">
        <v>419</v>
      </c>
      <c r="G27" s="63" t="s">
        <v>44</v>
      </c>
      <c r="H27" s="52"/>
      <c r="I27" s="52"/>
      <c r="J27" s="52"/>
      <c r="K27" s="52"/>
    </row>
    <row r="28" spans="1:15">
      <c r="C28" s="52"/>
      <c r="D28" s="52"/>
      <c r="E28" s="63" t="s">
        <v>204</v>
      </c>
      <c r="F28" s="63" t="s">
        <v>420</v>
      </c>
      <c r="G28" s="63" t="s">
        <v>44</v>
      </c>
      <c r="H28" s="52"/>
      <c r="I28" s="52"/>
      <c r="J28" s="52"/>
      <c r="K28" s="52"/>
      <c r="N28" s="66"/>
      <c r="O28" s="66"/>
    </row>
    <row r="29" spans="1:15">
      <c r="C29" s="65"/>
      <c r="D29" s="65"/>
      <c r="E29" s="65" t="s">
        <v>100</v>
      </c>
      <c r="F29" s="65" t="s">
        <v>421</v>
      </c>
      <c r="G29" s="65" t="s">
        <v>44</v>
      </c>
      <c r="H29" s="65"/>
      <c r="I29" s="65"/>
      <c r="J29" s="65"/>
      <c r="K29" s="65"/>
    </row>
    <row r="30" spans="1:15">
      <c r="C30" s="52"/>
      <c r="D30" s="52"/>
      <c r="E30" s="63" t="s">
        <v>76</v>
      </c>
      <c r="F30" s="63" t="s">
        <v>77</v>
      </c>
      <c r="G30" s="63" t="s">
        <v>44</v>
      </c>
      <c r="H30" s="52"/>
      <c r="I30" s="52"/>
      <c r="J30" s="52"/>
      <c r="K30" s="52"/>
    </row>
    <row r="31" spans="1:15">
      <c r="C31" s="52"/>
      <c r="D31" s="52"/>
      <c r="E31" s="63" t="s">
        <v>78</v>
      </c>
      <c r="F31" s="63" t="s">
        <v>371</v>
      </c>
      <c r="G31" s="63" t="s">
        <v>44</v>
      </c>
      <c r="H31" s="52"/>
      <c r="I31" s="52"/>
      <c r="J31" s="52"/>
      <c r="K31" s="52"/>
    </row>
    <row r="32" spans="1:15">
      <c r="B32" s="52"/>
      <c r="C32" s="52"/>
      <c r="D32" s="52"/>
      <c r="E32" s="63" t="s">
        <v>200</v>
      </c>
      <c r="F32" s="63" t="s">
        <v>372</v>
      </c>
      <c r="G32" s="63" t="s">
        <v>44</v>
      </c>
      <c r="H32" s="52"/>
      <c r="I32" s="63"/>
      <c r="J32" s="52"/>
      <c r="K32" s="52"/>
    </row>
    <row r="33" spans="1:15">
      <c r="C33" s="52"/>
      <c r="D33" s="52"/>
      <c r="E33" s="63" t="s">
        <v>79</v>
      </c>
      <c r="F33" s="63" t="s">
        <v>373</v>
      </c>
      <c r="G33" s="63" t="s">
        <v>44</v>
      </c>
      <c r="H33" s="52"/>
      <c r="I33" s="52"/>
      <c r="J33" s="52"/>
      <c r="K33" s="52"/>
    </row>
    <row r="34" spans="1:15">
      <c r="C34" s="52"/>
      <c r="D34" s="52"/>
      <c r="E34" s="63" t="s">
        <v>80</v>
      </c>
      <c r="F34" s="63" t="s">
        <v>374</v>
      </c>
      <c r="G34" s="63" t="s">
        <v>44</v>
      </c>
      <c r="H34" s="52"/>
      <c r="I34" s="52"/>
      <c r="J34" s="52"/>
      <c r="K34" s="52"/>
    </row>
    <row r="35" spans="1:15">
      <c r="B35" s="52"/>
      <c r="C35" s="52"/>
      <c r="D35" s="52"/>
      <c r="E35" s="63" t="s">
        <v>206</v>
      </c>
      <c r="F35" s="63" t="s">
        <v>375</v>
      </c>
      <c r="G35" s="63" t="s">
        <v>44</v>
      </c>
      <c r="H35" s="52"/>
      <c r="I35" s="63"/>
      <c r="J35" s="52"/>
      <c r="K35" s="52"/>
    </row>
    <row r="36" spans="1:15">
      <c r="C36" s="52"/>
      <c r="D36" s="52"/>
      <c r="E36" s="63" t="s">
        <v>81</v>
      </c>
      <c r="F36" s="63" t="s">
        <v>376</v>
      </c>
      <c r="G36" s="63" t="s">
        <v>44</v>
      </c>
      <c r="H36" s="52"/>
      <c r="I36" s="52"/>
      <c r="J36" s="52"/>
      <c r="K36" s="52"/>
    </row>
    <row r="37" spans="1:15">
      <c r="C37" s="52"/>
      <c r="D37" s="52"/>
      <c r="E37" s="63" t="s">
        <v>82</v>
      </c>
      <c r="F37" s="63" t="s">
        <v>377</v>
      </c>
      <c r="G37" s="63" t="s">
        <v>44</v>
      </c>
      <c r="H37" s="52"/>
      <c r="I37" s="52"/>
      <c r="J37" s="52"/>
      <c r="K37" s="52"/>
    </row>
    <row r="38" spans="1:15">
      <c r="B38" s="52"/>
      <c r="C38" s="52"/>
      <c r="D38" s="52"/>
      <c r="E38" s="63" t="s">
        <v>199</v>
      </c>
      <c r="F38" s="63" t="s">
        <v>378</v>
      </c>
      <c r="G38" s="63" t="s">
        <v>44</v>
      </c>
      <c r="H38" s="52"/>
      <c r="I38" s="63"/>
      <c r="J38" s="52"/>
      <c r="K38" s="52"/>
    </row>
    <row r="39" spans="1:15">
      <c r="C39" s="52"/>
      <c r="D39" s="52"/>
      <c r="E39" s="63" t="s">
        <v>83</v>
      </c>
      <c r="F39" s="63" t="s">
        <v>379</v>
      </c>
      <c r="G39" s="63" t="s">
        <v>44</v>
      </c>
      <c r="H39" s="52"/>
      <c r="I39" s="52"/>
      <c r="J39" s="52"/>
      <c r="K39" s="52"/>
    </row>
    <row r="40" spans="1:15">
      <c r="C40" s="52"/>
      <c r="D40" s="52"/>
      <c r="E40" s="63" t="s">
        <v>84</v>
      </c>
      <c r="F40" s="63" t="s">
        <v>380</v>
      </c>
      <c r="G40" s="63" t="s">
        <v>44</v>
      </c>
      <c r="H40" s="52"/>
      <c r="I40" s="52"/>
      <c r="J40" s="52"/>
      <c r="K40" s="52"/>
    </row>
    <row r="41" spans="1:15">
      <c r="B41" s="52"/>
      <c r="C41" s="52"/>
      <c r="D41" s="52"/>
      <c r="E41" s="63" t="s">
        <v>198</v>
      </c>
      <c r="F41" s="63" t="s">
        <v>381</v>
      </c>
      <c r="G41" s="63" t="s">
        <v>44</v>
      </c>
      <c r="H41" s="52"/>
      <c r="I41" s="63"/>
      <c r="J41" s="52"/>
      <c r="K41" s="52"/>
      <c r="M41" s="64"/>
      <c r="N41" s="64"/>
      <c r="O41" s="64"/>
    </row>
    <row r="42" spans="1:15">
      <c r="C42" s="52"/>
      <c r="D42" s="52"/>
      <c r="E42" s="63" t="s">
        <v>94</v>
      </c>
      <c r="F42" s="52" t="s">
        <v>382</v>
      </c>
      <c r="G42" s="63" t="s">
        <v>44</v>
      </c>
      <c r="H42" s="52"/>
      <c r="I42" s="52"/>
      <c r="J42" s="52"/>
      <c r="K42" s="52"/>
      <c r="M42" s="64"/>
      <c r="N42" s="64"/>
      <c r="O42" s="64"/>
    </row>
    <row r="43" spans="1:15">
      <c r="C43" s="52"/>
      <c r="D43" s="52"/>
      <c r="E43" s="63" t="s">
        <v>95</v>
      </c>
      <c r="F43" s="52" t="s">
        <v>383</v>
      </c>
      <c r="G43" s="63" t="s">
        <v>44</v>
      </c>
      <c r="H43" s="52"/>
      <c r="I43" s="52"/>
      <c r="J43" s="52"/>
      <c r="K43" s="52"/>
      <c r="M43" s="64"/>
      <c r="N43" s="64"/>
      <c r="O43" s="64"/>
    </row>
    <row r="44" spans="1:15">
      <c r="B44" s="52"/>
      <c r="C44" s="67"/>
      <c r="D44" s="67"/>
      <c r="E44" s="68" t="s">
        <v>209</v>
      </c>
      <c r="F44" s="68" t="s">
        <v>384</v>
      </c>
      <c r="G44" s="68" t="s">
        <v>44</v>
      </c>
      <c r="H44" s="67"/>
      <c r="I44" s="68"/>
      <c r="J44" s="67"/>
      <c r="K44" s="67"/>
      <c r="M44" s="64"/>
      <c r="N44" s="64"/>
      <c r="O44" s="64"/>
    </row>
    <row r="45" spans="1:15">
      <c r="A45" s="48" t="s">
        <v>47</v>
      </c>
      <c r="C45" s="69"/>
      <c r="D45" s="69"/>
      <c r="E45" s="69" t="s">
        <v>46</v>
      </c>
      <c r="F45" s="69" t="s">
        <v>47</v>
      </c>
      <c r="G45" s="70" t="s">
        <v>44</v>
      </c>
      <c r="H45" s="69"/>
      <c r="I45" s="69"/>
      <c r="J45" s="69"/>
      <c r="K45" s="69"/>
      <c r="M45" s="64"/>
      <c r="N45" s="64"/>
      <c r="O45" s="64"/>
    </row>
    <row r="46" spans="1:15">
      <c r="A46" s="48" t="s">
        <v>422</v>
      </c>
      <c r="C46" s="52"/>
      <c r="D46" s="52"/>
      <c r="E46" s="52" t="s">
        <v>49</v>
      </c>
      <c r="F46" s="52" t="s">
        <v>423</v>
      </c>
      <c r="G46" s="63" t="s">
        <v>44</v>
      </c>
      <c r="H46" s="52"/>
      <c r="I46" s="52"/>
      <c r="J46" s="52"/>
      <c r="K46" s="52"/>
      <c r="M46" s="64"/>
      <c r="N46" s="64"/>
      <c r="O46" s="64"/>
    </row>
    <row r="47" spans="1:15">
      <c r="C47" s="52"/>
      <c r="D47" s="52"/>
      <c r="E47" s="52" t="s">
        <v>93</v>
      </c>
      <c r="F47" s="52" t="s">
        <v>424</v>
      </c>
      <c r="G47" s="63" t="s">
        <v>44</v>
      </c>
      <c r="H47" s="52"/>
      <c r="I47" s="52"/>
      <c r="J47" s="52"/>
      <c r="K47" s="52"/>
      <c r="M47" s="64"/>
      <c r="N47" s="64"/>
      <c r="O47" s="64"/>
    </row>
    <row r="48" spans="1:15">
      <c r="C48" s="52"/>
      <c r="D48" s="52"/>
      <c r="E48" s="52" t="s">
        <v>64</v>
      </c>
      <c r="F48" s="52" t="s">
        <v>425</v>
      </c>
      <c r="G48" s="63" t="s">
        <v>44</v>
      </c>
      <c r="H48" s="52"/>
      <c r="I48" s="52"/>
      <c r="J48" s="52"/>
      <c r="K48" s="52"/>
      <c r="M48" s="64"/>
      <c r="N48" s="64"/>
      <c r="O48" s="64"/>
    </row>
    <row r="49" spans="1:15">
      <c r="C49" s="52"/>
      <c r="D49" s="52"/>
      <c r="E49" s="52" t="s">
        <v>66</v>
      </c>
      <c r="F49" s="52" t="s">
        <v>426</v>
      </c>
      <c r="G49" s="63" t="s">
        <v>44</v>
      </c>
      <c r="H49" s="52"/>
      <c r="I49" s="52"/>
      <c r="J49" s="52"/>
      <c r="K49" s="52"/>
      <c r="M49" s="64"/>
      <c r="N49" s="64"/>
      <c r="O49" s="64"/>
    </row>
    <row r="50" spans="1:15">
      <c r="C50" s="52"/>
      <c r="D50" s="52"/>
      <c r="E50" s="63" t="s">
        <v>67</v>
      </c>
      <c r="F50" s="63" t="s">
        <v>427</v>
      </c>
      <c r="G50" s="63" t="s">
        <v>44</v>
      </c>
      <c r="H50" s="52"/>
      <c r="I50" s="52"/>
      <c r="J50" s="52"/>
      <c r="K50" s="52"/>
      <c r="M50" s="64"/>
      <c r="N50" s="64"/>
      <c r="O50" s="64"/>
    </row>
    <row r="51" spans="1:15">
      <c r="C51" s="63"/>
      <c r="D51" s="52"/>
      <c r="E51" s="63" t="s">
        <v>90</v>
      </c>
      <c r="F51" s="63" t="s">
        <v>428</v>
      </c>
      <c r="G51" s="63" t="s">
        <v>44</v>
      </c>
      <c r="H51" s="52"/>
      <c r="I51" s="52"/>
      <c r="J51" s="52"/>
      <c r="K51" s="52"/>
    </row>
    <row r="52" spans="1:15">
      <c r="C52" s="52"/>
      <c r="D52" s="52"/>
      <c r="E52" s="63" t="s">
        <v>91</v>
      </c>
      <c r="F52" s="63" t="s">
        <v>429</v>
      </c>
      <c r="G52" s="63" t="s">
        <v>44</v>
      </c>
      <c r="H52" s="52"/>
      <c r="I52" s="52"/>
      <c r="J52" s="52"/>
      <c r="K52" s="52"/>
      <c r="M52" s="64"/>
      <c r="N52" s="64"/>
      <c r="O52" s="64"/>
    </row>
    <row r="53" spans="1:15">
      <c r="C53" s="52"/>
      <c r="D53" s="52"/>
      <c r="E53" s="63" t="s">
        <v>92</v>
      </c>
      <c r="F53" s="63" t="s">
        <v>430</v>
      </c>
      <c r="G53" s="63" t="s">
        <v>44</v>
      </c>
      <c r="H53" s="52"/>
      <c r="I53" s="52"/>
      <c r="J53" s="52"/>
      <c r="K53" s="52"/>
    </row>
    <row r="54" spans="1:15">
      <c r="C54" s="52"/>
      <c r="D54" s="52"/>
      <c r="E54" s="52" t="s">
        <v>213</v>
      </c>
      <c r="F54" s="52" t="s">
        <v>431</v>
      </c>
      <c r="G54" s="63" t="s">
        <v>44</v>
      </c>
      <c r="H54" s="52"/>
      <c r="I54" s="52"/>
      <c r="J54" s="52"/>
      <c r="K54" s="52"/>
    </row>
    <row r="55" spans="1:15">
      <c r="C55" s="65"/>
      <c r="D55" s="65"/>
      <c r="E55" s="65" t="s">
        <v>101</v>
      </c>
      <c r="F55" s="65" t="s">
        <v>432</v>
      </c>
      <c r="G55" s="65" t="s">
        <v>44</v>
      </c>
      <c r="H55" s="65"/>
      <c r="I55" s="65"/>
      <c r="J55" s="65"/>
      <c r="K55" s="65"/>
    </row>
    <row r="56" spans="1:15">
      <c r="A56" s="48" t="s">
        <v>433</v>
      </c>
      <c r="C56" s="57"/>
      <c r="E56" s="52" t="s">
        <v>89</v>
      </c>
      <c r="F56" s="52" t="s">
        <v>434</v>
      </c>
      <c r="G56" s="63" t="s">
        <v>44</v>
      </c>
      <c r="H56" s="63" t="s">
        <v>411</v>
      </c>
    </row>
    <row r="57" spans="1:15">
      <c r="C57" s="65"/>
      <c r="D57" s="65"/>
      <c r="E57" s="67" t="s">
        <v>88</v>
      </c>
      <c r="F57" s="67" t="s">
        <v>435</v>
      </c>
      <c r="G57" s="68" t="s">
        <v>44</v>
      </c>
      <c r="H57" s="65" t="s">
        <v>411</v>
      </c>
      <c r="I57" s="65"/>
      <c r="J57" s="65"/>
      <c r="K57" s="65"/>
    </row>
    <row r="58" spans="1:15">
      <c r="A58" s="48" t="s">
        <v>436</v>
      </c>
      <c r="C58" s="52"/>
      <c r="D58" s="52"/>
      <c r="E58" s="52" t="s">
        <v>54</v>
      </c>
      <c r="F58" s="52" t="s">
        <v>55</v>
      </c>
      <c r="G58" s="63" t="s">
        <v>44</v>
      </c>
      <c r="H58" s="52"/>
      <c r="I58" s="52"/>
      <c r="J58" s="52"/>
      <c r="K58" s="52"/>
    </row>
    <row r="59" spans="1:15">
      <c r="C59" s="52"/>
      <c r="D59" s="52"/>
      <c r="E59" s="52" t="s">
        <v>58</v>
      </c>
      <c r="F59" s="52" t="s">
        <v>59</v>
      </c>
      <c r="G59" s="63" t="s">
        <v>44</v>
      </c>
      <c r="H59" s="52"/>
      <c r="I59" s="52"/>
      <c r="J59" s="52"/>
      <c r="K59" s="52"/>
    </row>
    <row r="60" spans="1:15">
      <c r="C60" s="52"/>
      <c r="D60" s="52"/>
      <c r="E60" s="52" t="s">
        <v>60</v>
      </c>
      <c r="F60" s="52" t="s">
        <v>61</v>
      </c>
      <c r="G60" s="63" t="s">
        <v>44</v>
      </c>
      <c r="H60" s="52"/>
      <c r="I60" s="52"/>
      <c r="J60" s="52"/>
      <c r="K60" s="52"/>
    </row>
    <row r="61" spans="1:15">
      <c r="C61" s="52"/>
      <c r="D61" s="52"/>
      <c r="E61" s="52" t="s">
        <v>62</v>
      </c>
      <c r="F61" s="52" t="s">
        <v>63</v>
      </c>
      <c r="G61" s="63" t="s">
        <v>44</v>
      </c>
      <c r="H61" s="52"/>
      <c r="I61" s="52"/>
      <c r="J61" s="52"/>
      <c r="K61" s="52"/>
    </row>
    <row r="62" spans="1:15" ht="14.4">
      <c r="C62" s="67"/>
      <c r="D62" s="67"/>
      <c r="E62" s="71" t="s">
        <v>437</v>
      </c>
      <c r="F62" s="71" t="s">
        <v>438</v>
      </c>
      <c r="G62" s="71" t="s">
        <v>44</v>
      </c>
      <c r="H62" s="67"/>
      <c r="I62" s="67"/>
      <c r="J62" s="67"/>
      <c r="K62" s="67"/>
    </row>
    <row r="63" spans="1:15">
      <c r="A63" s="48" t="s">
        <v>439</v>
      </c>
      <c r="C63" s="72"/>
      <c r="D63" s="72"/>
      <c r="E63" s="72" t="s">
        <v>440</v>
      </c>
      <c r="F63" s="72" t="s">
        <v>441</v>
      </c>
      <c r="G63" s="72" t="s">
        <v>44</v>
      </c>
      <c r="H63" s="72"/>
      <c r="I63" s="72"/>
      <c r="J63" s="72"/>
      <c r="K63" s="72"/>
    </row>
    <row r="64" spans="1:15" ht="14.4">
      <c r="A64" s="48" t="s">
        <v>442</v>
      </c>
      <c r="C64" s="52"/>
      <c r="D64" s="52"/>
      <c r="E64" s="63" t="s">
        <v>443</v>
      </c>
      <c r="F64" s="73" t="s">
        <v>444</v>
      </c>
      <c r="G64" s="63" t="s">
        <v>44</v>
      </c>
      <c r="H64" s="52"/>
      <c r="I64" s="52"/>
      <c r="J64" s="52"/>
      <c r="K64" s="52"/>
    </row>
    <row r="65" spans="1:11">
      <c r="C65" s="52"/>
      <c r="D65" s="52"/>
      <c r="E65" s="63" t="s">
        <v>97</v>
      </c>
      <c r="F65" s="63" t="s">
        <v>445</v>
      </c>
      <c r="G65" s="63" t="s">
        <v>44</v>
      </c>
      <c r="H65" s="52"/>
      <c r="I65" s="52"/>
      <c r="J65" s="52"/>
      <c r="K65" s="52"/>
    </row>
    <row r="66" spans="1:11">
      <c r="C66" s="52"/>
      <c r="D66" s="52"/>
      <c r="E66" s="63" t="s">
        <v>98</v>
      </c>
      <c r="F66" s="63" t="s">
        <v>446</v>
      </c>
      <c r="G66" s="63" t="s">
        <v>44</v>
      </c>
      <c r="H66" s="52"/>
      <c r="I66" s="52"/>
      <c r="J66" s="52"/>
      <c r="K66" s="52"/>
    </row>
    <row r="67" spans="1:11">
      <c r="C67" s="67"/>
      <c r="D67" s="67"/>
      <c r="E67" s="68" t="s">
        <v>99</v>
      </c>
      <c r="F67" s="68" t="s">
        <v>447</v>
      </c>
      <c r="G67" s="68" t="s">
        <v>44</v>
      </c>
      <c r="H67" s="67"/>
      <c r="I67" s="67"/>
      <c r="J67" s="67"/>
      <c r="K67" s="67"/>
    </row>
    <row r="68" spans="1:11">
      <c r="C68" s="61" t="s">
        <v>68</v>
      </c>
      <c r="D68" s="61"/>
      <c r="E68" s="62" t="s">
        <v>103</v>
      </c>
      <c r="F68" s="62" t="s">
        <v>104</v>
      </c>
      <c r="G68" s="62" t="s">
        <v>69</v>
      </c>
      <c r="H68" s="61"/>
      <c r="I68" s="61"/>
      <c r="J68" s="61"/>
      <c r="K68" s="61"/>
    </row>
    <row r="69" spans="1:11">
      <c r="C69" s="52"/>
      <c r="D69" s="52"/>
      <c r="E69" s="63" t="s">
        <v>105</v>
      </c>
      <c r="F69" s="63" t="s">
        <v>366</v>
      </c>
      <c r="G69" s="63" t="s">
        <v>69</v>
      </c>
      <c r="H69" s="52"/>
      <c r="I69" s="52"/>
      <c r="J69" s="52"/>
      <c r="K69" s="52"/>
    </row>
    <row r="70" spans="1:11">
      <c r="C70" s="52"/>
      <c r="D70" s="52"/>
      <c r="E70" s="63" t="s">
        <v>106</v>
      </c>
      <c r="F70" s="63" t="s">
        <v>367</v>
      </c>
      <c r="G70" s="63" t="s">
        <v>69</v>
      </c>
      <c r="H70" s="52"/>
      <c r="I70" s="52"/>
      <c r="J70" s="52"/>
      <c r="K70" s="52"/>
    </row>
    <row r="71" spans="1:11">
      <c r="C71" s="52"/>
      <c r="D71" s="52"/>
      <c r="E71" s="63" t="s">
        <v>448</v>
      </c>
      <c r="F71" s="63" t="s">
        <v>449</v>
      </c>
      <c r="G71" s="63" t="s">
        <v>69</v>
      </c>
      <c r="H71" s="52"/>
      <c r="I71" s="52"/>
      <c r="J71" s="52"/>
      <c r="K71" s="52"/>
    </row>
    <row r="72" spans="1:11">
      <c r="C72" s="52"/>
      <c r="D72" s="52"/>
      <c r="E72" s="63" t="s">
        <v>364</v>
      </c>
      <c r="F72" s="63" t="s">
        <v>364</v>
      </c>
      <c r="G72" s="63" t="s">
        <v>69</v>
      </c>
      <c r="H72" s="52"/>
      <c r="I72" s="52"/>
      <c r="J72" s="52"/>
      <c r="K72" s="52"/>
    </row>
    <row r="73" spans="1:11">
      <c r="B73" s="52"/>
      <c r="C73" s="52"/>
      <c r="D73" s="52"/>
      <c r="E73" s="63" t="s">
        <v>450</v>
      </c>
      <c r="F73" s="63" t="s">
        <v>451</v>
      </c>
      <c r="G73" s="48" t="s">
        <v>69</v>
      </c>
      <c r="H73" s="52"/>
      <c r="I73" s="63"/>
      <c r="J73" s="52"/>
      <c r="K73" s="52"/>
    </row>
    <row r="74" spans="1:11">
      <c r="B74" s="52"/>
      <c r="C74" s="52"/>
      <c r="D74" s="52"/>
      <c r="E74" s="48" t="s">
        <v>452</v>
      </c>
      <c r="F74" s="48" t="s">
        <v>453</v>
      </c>
      <c r="G74" s="48" t="s">
        <v>69</v>
      </c>
      <c r="I74" s="63"/>
      <c r="J74" s="52"/>
      <c r="K74" s="52"/>
    </row>
    <row r="75" spans="1:11">
      <c r="C75" s="52"/>
      <c r="D75" s="52"/>
      <c r="E75" s="48" t="s">
        <v>454</v>
      </c>
      <c r="F75" s="48" t="s">
        <v>455</v>
      </c>
      <c r="G75" s="48" t="s">
        <v>69</v>
      </c>
      <c r="H75" s="52"/>
      <c r="I75" s="52"/>
      <c r="J75" s="52"/>
      <c r="K75" s="52"/>
    </row>
    <row r="76" spans="1:11" ht="15.75" customHeight="1">
      <c r="C76" s="65"/>
      <c r="D76" s="65"/>
      <c r="E76" s="68" t="s">
        <v>363</v>
      </c>
      <c r="F76" s="68" t="s">
        <v>456</v>
      </c>
      <c r="G76" s="68" t="s">
        <v>69</v>
      </c>
      <c r="H76" s="65"/>
      <c r="I76" s="65"/>
      <c r="J76" s="65"/>
      <c r="K76" s="65"/>
    </row>
    <row r="77" spans="1:11">
      <c r="A77" s="48" t="s">
        <v>457</v>
      </c>
      <c r="C77" s="48" t="s">
        <v>41</v>
      </c>
      <c r="D77" s="52"/>
      <c r="E77" s="66" t="s">
        <v>85</v>
      </c>
      <c r="F77" s="63" t="s">
        <v>458</v>
      </c>
      <c r="G77" s="63" t="s">
        <v>44</v>
      </c>
      <c r="H77" s="52"/>
      <c r="I77" s="52"/>
      <c r="J77" s="52"/>
      <c r="K77" s="52"/>
    </row>
    <row r="78" spans="1:11">
      <c r="C78" s="52"/>
      <c r="D78" s="52"/>
      <c r="E78" s="66" t="s">
        <v>86</v>
      </c>
      <c r="F78" s="63" t="s">
        <v>459</v>
      </c>
      <c r="G78" s="63" t="s">
        <v>44</v>
      </c>
      <c r="H78" s="52"/>
      <c r="I78" s="52"/>
      <c r="J78" s="52"/>
      <c r="K78" s="52"/>
    </row>
    <row r="79" spans="1:11">
      <c r="C79" s="67"/>
      <c r="D79" s="67"/>
      <c r="E79" s="74" t="s">
        <v>87</v>
      </c>
      <c r="F79" s="68" t="s">
        <v>460</v>
      </c>
      <c r="G79" s="68" t="s">
        <v>44</v>
      </c>
      <c r="H79" s="67"/>
      <c r="I79" s="67"/>
      <c r="J79" s="67"/>
      <c r="K79" s="67"/>
    </row>
    <row r="80" spans="1:11">
      <c r="E80" s="48" t="str">
        <f t="shared" ref="E80:E90" si="0">"SUP"&amp;E12</f>
        <v>SUPCOA</v>
      </c>
      <c r="F80" s="52" t="str">
        <f t="shared" ref="F80:F90" si="1">"Supply "&amp;F12</f>
        <v>Supply Coal</v>
      </c>
      <c r="G80" s="52" t="str">
        <f>G45</f>
        <v>PJ</v>
      </c>
    </row>
    <row r="81" spans="5:7">
      <c r="E81" s="48" t="str">
        <f t="shared" si="0"/>
        <v>SUPNGA</v>
      </c>
      <c r="F81" s="52" t="str">
        <f t="shared" si="1"/>
        <v>Supply Natural Gas</v>
      </c>
      <c r="G81" s="52" t="str">
        <f>G46</f>
        <v>PJ</v>
      </c>
    </row>
    <row r="82" spans="5:7">
      <c r="E82" s="48" t="str">
        <f t="shared" si="0"/>
        <v>SUPCRD</v>
      </c>
      <c r="F82" s="52" t="str">
        <f t="shared" si="1"/>
        <v>Supply Crude Oil</v>
      </c>
      <c r="G82" s="52" t="str">
        <f>G47</f>
        <v>PJ</v>
      </c>
    </row>
    <row r="83" spans="5:7">
      <c r="E83" s="48" t="str">
        <f t="shared" si="0"/>
        <v>SUPLPG</v>
      </c>
      <c r="F83" s="52" t="str">
        <f t="shared" si="1"/>
        <v>Supply Liquid petrol gas</v>
      </c>
      <c r="G83" s="52" t="str">
        <f>G23</f>
        <v>PJ</v>
      </c>
    </row>
    <row r="84" spans="5:7">
      <c r="E84" s="48" t="str">
        <f t="shared" si="0"/>
        <v>SUPLVN</v>
      </c>
      <c r="F84" s="52" t="str">
        <f t="shared" si="1"/>
        <v>Supply Naphtha (Petroleoum)</v>
      </c>
      <c r="G84" s="52" t="str">
        <f>G58</f>
        <v>PJ</v>
      </c>
    </row>
    <row r="85" spans="5:7">
      <c r="E85" s="48" t="str">
        <f t="shared" si="0"/>
        <v>SUPGSL</v>
      </c>
      <c r="F85" s="52" t="str">
        <f t="shared" si="1"/>
        <v>Supply Gasoline</v>
      </c>
      <c r="G85" s="52" t="str">
        <f>G59</f>
        <v>PJ</v>
      </c>
    </row>
    <row r="86" spans="5:7">
      <c r="E86" s="48" t="str">
        <f t="shared" si="0"/>
        <v>SUPKER</v>
      </c>
      <c r="F86" s="52" t="str">
        <f t="shared" si="1"/>
        <v>Supply Kerosene</v>
      </c>
      <c r="G86" s="52" t="str">
        <f>G60</f>
        <v>PJ</v>
      </c>
    </row>
    <row r="87" spans="5:7">
      <c r="E87" s="48" t="str">
        <f t="shared" si="0"/>
        <v>SUPDSL</v>
      </c>
      <c r="F87" s="52" t="str">
        <f t="shared" si="1"/>
        <v>Supply Diesel</v>
      </c>
      <c r="G87" s="52" t="str">
        <f>G61</f>
        <v>PJ</v>
      </c>
    </row>
    <row r="88" spans="5:7">
      <c r="E88" s="48" t="str">
        <f t="shared" si="0"/>
        <v>SUPHFO</v>
      </c>
      <c r="F88" s="52" t="str">
        <f t="shared" si="1"/>
        <v>Supply Heavy Fuel Oil</v>
      </c>
      <c r="G88" s="52" t="str">
        <f>G62</f>
        <v>PJ</v>
      </c>
    </row>
    <row r="89" spans="5:7">
      <c r="E89" s="48" t="str">
        <f t="shared" si="0"/>
        <v>SUPMGO</v>
      </c>
      <c r="F89" s="52" t="str">
        <f t="shared" si="1"/>
        <v>Supply Marine Gas Oil</v>
      </c>
      <c r="G89" s="52" t="str">
        <f>G48</f>
        <v>PJ</v>
      </c>
    </row>
    <row r="90" spans="5:7">
      <c r="E90" s="48" t="str">
        <f t="shared" si="0"/>
        <v>SUPAGSL</v>
      </c>
      <c r="F90" s="52" t="str">
        <f t="shared" si="1"/>
        <v>Supply Aviation gasoline</v>
      </c>
      <c r="G90" s="52" t="str">
        <f>G49</f>
        <v>PJ</v>
      </c>
    </row>
    <row r="91" spans="5:7">
      <c r="E91" s="48" t="str">
        <f t="shared" ref="E91:E101" si="2">"SUP"&amp;E45</f>
        <v>SUPWST</v>
      </c>
      <c r="F91" s="52" t="str">
        <f t="shared" ref="F91:F101" si="3">"Supply "&amp;F45</f>
        <v>Supply Waste</v>
      </c>
      <c r="G91" s="52" t="str">
        <f>G50</f>
        <v>PJ</v>
      </c>
    </row>
    <row r="92" spans="5:7">
      <c r="E92" s="48" t="str">
        <f t="shared" si="2"/>
        <v>SUPSTR</v>
      </c>
      <c r="F92" s="52" t="str">
        <f t="shared" si="3"/>
        <v>Supply Straw</v>
      </c>
      <c r="G92" s="52" t="str">
        <f t="shared" ref="G92:G98" si="4">G14</f>
        <v>PJ</v>
      </c>
    </row>
    <row r="93" spans="5:7">
      <c r="E93" s="48" t="str">
        <f t="shared" si="2"/>
        <v>SUPGRS</v>
      </c>
      <c r="F93" s="52" t="str">
        <f t="shared" si="3"/>
        <v>Supply Grass</v>
      </c>
      <c r="G93" s="52" t="str">
        <f t="shared" si="4"/>
        <v>PJ</v>
      </c>
    </row>
    <row r="94" spans="5:7">
      <c r="E94" s="48" t="str">
        <f t="shared" si="2"/>
        <v>SUPWPE</v>
      </c>
      <c r="F94" s="52" t="str">
        <f t="shared" si="3"/>
        <v>Supply Wood pellets</v>
      </c>
      <c r="G94" s="52" t="str">
        <f t="shared" si="4"/>
        <v>PJ</v>
      </c>
    </row>
    <row r="95" spans="5:7">
      <c r="E95" s="48" t="str">
        <f t="shared" si="2"/>
        <v>SUPWCH</v>
      </c>
      <c r="F95" s="52" t="str">
        <f t="shared" si="3"/>
        <v>Supply Wood chips and wood waste</v>
      </c>
      <c r="G95" s="52" t="str">
        <f t="shared" si="4"/>
        <v>PJ</v>
      </c>
    </row>
    <row r="96" spans="5:7">
      <c r="E96" s="48" t="str">
        <f t="shared" si="2"/>
        <v>SUPFIW</v>
      </c>
      <c r="F96" s="52" t="str">
        <f t="shared" si="3"/>
        <v>Supply Firewood</v>
      </c>
      <c r="G96" s="52" t="str">
        <f t="shared" si="4"/>
        <v>PJ</v>
      </c>
    </row>
    <row r="97" spans="5:7">
      <c r="E97" s="48" t="str">
        <f t="shared" si="2"/>
        <v>SUPCRN</v>
      </c>
      <c r="F97" s="52" t="str">
        <f t="shared" si="3"/>
        <v>Supply Corn</v>
      </c>
      <c r="G97" s="52" t="str">
        <f t="shared" si="4"/>
        <v>PJ</v>
      </c>
    </row>
    <row r="98" spans="5:7">
      <c r="E98" s="48" t="str">
        <f t="shared" si="2"/>
        <v>SUPRPS</v>
      </c>
      <c r="F98" s="52" t="str">
        <f t="shared" si="3"/>
        <v>Supply Rapeseed</v>
      </c>
      <c r="G98" s="52" t="str">
        <f t="shared" si="4"/>
        <v>PJ</v>
      </c>
    </row>
    <row r="99" spans="5:7">
      <c r="E99" s="48" t="str">
        <f t="shared" si="2"/>
        <v>SUPSGB</v>
      </c>
      <c r="F99" s="52" t="str">
        <f t="shared" si="3"/>
        <v>Supply Sugar Beet</v>
      </c>
      <c r="G99" s="52" t="str">
        <f>G30</f>
        <v>PJ</v>
      </c>
    </row>
    <row r="100" spans="5:7">
      <c r="E100" s="48" t="str">
        <f t="shared" si="2"/>
        <v>SUPDLI</v>
      </c>
      <c r="F100" s="52" t="str">
        <f t="shared" si="3"/>
        <v>Supply Deep Litter</v>
      </c>
      <c r="G100" s="52" t="str">
        <f>G31</f>
        <v>PJ</v>
      </c>
    </row>
    <row r="101" spans="5:7">
      <c r="E101" s="48" t="str">
        <f t="shared" si="2"/>
        <v>SUPMNR</v>
      </c>
      <c r="F101" s="52" t="str">
        <f t="shared" si="3"/>
        <v>Supply Manure (Gylle)</v>
      </c>
      <c r="G101" s="52" t="str">
        <f>G33</f>
        <v>PJ</v>
      </c>
    </row>
    <row r="102" spans="5:7">
      <c r="E102" s="48" t="str">
        <f t="shared" ref="E102:E108" si="5">"SUP"&amp;E23</f>
        <v>SUPBGA</v>
      </c>
      <c r="F102" s="52" t="str">
        <f t="shared" ref="F102:F108" si="6">"Supply "&amp;F23</f>
        <v>Supply Biogas</v>
      </c>
      <c r="G102" s="52" t="str">
        <f>G34</f>
        <v>PJ</v>
      </c>
    </row>
    <row r="103" spans="5:7">
      <c r="E103" s="48" t="str">
        <f t="shared" si="5"/>
        <v>SUPHFB</v>
      </c>
      <c r="F103" s="52" t="str">
        <f t="shared" si="6"/>
        <v>Supply Heavy Fuel Bio Oil</v>
      </c>
      <c r="G103" s="52" t="str">
        <f>G36</f>
        <v>PJ</v>
      </c>
    </row>
    <row r="104" spans="5:7">
      <c r="E104" s="48" t="str">
        <f t="shared" si="5"/>
        <v>SUPDDGS</v>
      </c>
      <c r="F104" s="52" t="str">
        <f t="shared" si="6"/>
        <v>Supply Ethanol</v>
      </c>
      <c r="G104" s="52" t="str">
        <f>G37</f>
        <v>PJ</v>
      </c>
    </row>
    <row r="105" spans="5:7">
      <c r="E105" s="48" t="str">
        <f t="shared" si="5"/>
        <v>SUPH2</v>
      </c>
      <c r="F105" s="52" t="str">
        <f t="shared" si="6"/>
        <v>Supply Hydrogen</v>
      </c>
      <c r="G105" s="52" t="str">
        <f>G39</f>
        <v>PJ</v>
      </c>
    </row>
    <row r="106" spans="5:7">
      <c r="E106" s="48" t="str">
        <f t="shared" si="5"/>
        <v>SUPH2G</v>
      </c>
      <c r="F106" s="52" t="str">
        <f t="shared" si="6"/>
        <v>Supply Hydrogen Gas</v>
      </c>
      <c r="G106" s="52" t="str">
        <f>G40</f>
        <v>PJ</v>
      </c>
    </row>
    <row r="107" spans="5:7">
      <c r="E107" s="48" t="str">
        <f t="shared" si="5"/>
        <v>SUPAMM</v>
      </c>
      <c r="F107" s="52" t="str">
        <f t="shared" si="6"/>
        <v>Supply Ammonia (Liquid)</v>
      </c>
      <c r="G107" s="52" t="str">
        <f>G51</f>
        <v>PJ</v>
      </c>
    </row>
    <row r="108" spans="5:7">
      <c r="E108" s="48" t="str">
        <f t="shared" si="5"/>
        <v>SUPDME</v>
      </c>
      <c r="F108" s="52" t="str">
        <f t="shared" si="6"/>
        <v>Supply Dimethyl ether</v>
      </c>
      <c r="G108" s="52" t="str">
        <f>G52</f>
        <v>PJ</v>
      </c>
    </row>
    <row r="109" spans="5:7">
      <c r="E109" s="48" t="s">
        <v>388</v>
      </c>
      <c r="F109" s="52" t="s">
        <v>389</v>
      </c>
      <c r="G109" s="52" t="s">
        <v>44</v>
      </c>
    </row>
    <row r="110" spans="5:7">
      <c r="E110" s="48" t="s">
        <v>390</v>
      </c>
      <c r="F110" s="52" t="s">
        <v>461</v>
      </c>
      <c r="G110" s="52" t="s">
        <v>44</v>
      </c>
    </row>
    <row r="111" spans="5:7">
      <c r="E111" s="48" t="s">
        <v>391</v>
      </c>
      <c r="F111" s="52" t="s">
        <v>392</v>
      </c>
      <c r="G111" s="52" t="s">
        <v>44</v>
      </c>
    </row>
    <row r="112" spans="5:7">
      <c r="E112" s="48" t="s">
        <v>393</v>
      </c>
      <c r="F112" s="52" t="s">
        <v>394</v>
      </c>
      <c r="G112" s="52" t="s">
        <v>44</v>
      </c>
    </row>
    <row r="113" spans="5:8">
      <c r="E113" s="48" t="s">
        <v>395</v>
      </c>
      <c r="F113" s="52" t="s">
        <v>462</v>
      </c>
      <c r="G113" s="63" t="s">
        <v>44</v>
      </c>
    </row>
    <row r="114" spans="5:8" ht="14.4">
      <c r="E114" t="s">
        <v>514</v>
      </c>
      <c r="F114" t="s">
        <v>512</v>
      </c>
      <c r="G114" s="261" t="s">
        <v>44</v>
      </c>
      <c r="H114" s="260"/>
    </row>
  </sheetData>
  <conditionalFormatting sqref="N28:O28">
    <cfRule type="cellIs" dxfId="1" priority="1" operator="equal">
      <formula>"no"</formula>
    </cfRule>
    <cfRule type="cellIs" dxfId="0" priority="2" operator="equal">
      <formula>"yes"</formula>
    </cfRule>
  </conditionalFormatting>
  <pageMargins left="0.75" right="0.75" top="1" bottom="1" header="0.5" footer="0.5"/>
  <pageSetup paperSize="9" orientation="portrait" horizontalDpi="300" verticalDpi="300"/>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FF6017-8123-4E1C-B67F-42E57EC46012}">
  <sheetPr>
    <tabColor rgb="FF92D050"/>
  </sheetPr>
  <dimension ref="B3:J178"/>
  <sheetViews>
    <sheetView topLeftCell="A117" zoomScaleNormal="100" workbookViewId="0">
      <selection activeCell="E162" sqref="E162"/>
    </sheetView>
  </sheetViews>
  <sheetFormatPr defaultColWidth="8.6640625" defaultRowHeight="13.2"/>
  <cols>
    <col min="1" max="1" width="5.6640625" style="48" customWidth="1"/>
    <col min="2" max="2" width="12.33203125" style="48" customWidth="1"/>
    <col min="3" max="3" width="10.44140625" style="48" customWidth="1"/>
    <col min="4" max="4" width="13.33203125" style="48" bestFit="1" customWidth="1"/>
    <col min="5" max="5" width="42.6640625" style="48" bestFit="1" customWidth="1"/>
    <col min="6" max="6" width="8.6640625" style="48"/>
    <col min="7" max="7" width="12" style="48" customWidth="1"/>
    <col min="8" max="8" width="12.6640625" style="48" customWidth="1"/>
    <col min="9" max="9" width="14" style="48" customWidth="1"/>
    <col min="10" max="16384" width="8.6640625" style="48"/>
  </cols>
  <sheetData>
    <row r="3" spans="2:10">
      <c r="B3" s="50" t="s">
        <v>108</v>
      </c>
      <c r="C3" s="51"/>
      <c r="D3" s="52"/>
      <c r="E3" s="52"/>
      <c r="F3" s="52"/>
      <c r="G3" s="52"/>
      <c r="H3" s="52"/>
      <c r="I3" s="52"/>
      <c r="J3" s="52"/>
    </row>
    <row r="4" spans="2:10" ht="13.8">
      <c r="B4" s="53" t="s">
        <v>109</v>
      </c>
      <c r="C4" s="53" t="s">
        <v>25</v>
      </c>
      <c r="D4" s="53" t="s">
        <v>110</v>
      </c>
      <c r="E4" s="53" t="s">
        <v>111</v>
      </c>
      <c r="F4" s="53" t="s">
        <v>112</v>
      </c>
      <c r="G4" s="53" t="s">
        <v>113</v>
      </c>
      <c r="H4" s="53" t="s">
        <v>114</v>
      </c>
      <c r="I4" s="53" t="s">
        <v>115</v>
      </c>
      <c r="J4" s="53" t="s">
        <v>116</v>
      </c>
    </row>
    <row r="5" spans="2:10" ht="25.95" customHeight="1" thickBot="1">
      <c r="B5" s="75" t="s">
        <v>117</v>
      </c>
      <c r="C5" s="75" t="s">
        <v>34</v>
      </c>
      <c r="D5" s="75" t="s">
        <v>118</v>
      </c>
      <c r="E5" s="75" t="s">
        <v>119</v>
      </c>
      <c r="F5" s="75" t="s">
        <v>120</v>
      </c>
      <c r="G5" s="75" t="s">
        <v>121</v>
      </c>
      <c r="H5" s="75" t="s">
        <v>122</v>
      </c>
      <c r="I5" s="75" t="s">
        <v>123</v>
      </c>
      <c r="J5" s="75" t="s">
        <v>124</v>
      </c>
    </row>
    <row r="6" spans="2:10">
      <c r="B6" s="52" t="s">
        <v>125</v>
      </c>
      <c r="C6" s="76"/>
      <c r="D6" s="63" t="str">
        <f>$B$6&amp;Commodities!E6</f>
        <v>IMPPEA</v>
      </c>
      <c r="E6" s="63" t="str">
        <f>"Import technology - "&amp;Commodities!F6</f>
        <v>Import technology - Peat</v>
      </c>
      <c r="F6" s="52" t="s">
        <v>44</v>
      </c>
      <c r="G6" s="63"/>
      <c r="H6" s="52"/>
      <c r="I6" s="52"/>
      <c r="J6" s="52"/>
    </row>
    <row r="7" spans="2:10">
      <c r="B7" s="52"/>
      <c r="C7" s="76"/>
      <c r="D7" s="63" t="str">
        <f>$B$6&amp;Commodities!E7</f>
        <v>IMPIWH</v>
      </c>
      <c r="E7" s="63" t="str">
        <f>"Import technology - "&amp;Commodities!F7</f>
        <v xml:space="preserve">Import technology - Industrial waste heat </v>
      </c>
      <c r="F7" s="52" t="s">
        <v>44</v>
      </c>
      <c r="G7" s="63"/>
      <c r="H7" s="52"/>
      <c r="I7" s="52"/>
      <c r="J7" s="52"/>
    </row>
    <row r="8" spans="2:10">
      <c r="B8" s="52"/>
      <c r="C8" s="76"/>
      <c r="D8" s="63" t="str">
        <f>$B$6&amp;Commodities!E8</f>
        <v>IMPBFG</v>
      </c>
      <c r="E8" s="63" t="str">
        <f>"Import technology - "&amp;Commodities!F8</f>
        <v>Import technology - Blast furnace gas</v>
      </c>
      <c r="F8" s="52" t="s">
        <v>44</v>
      </c>
      <c r="G8" s="63"/>
      <c r="H8" s="52"/>
      <c r="I8" s="52"/>
      <c r="J8" s="52"/>
    </row>
    <row r="9" spans="2:10">
      <c r="B9" s="52"/>
      <c r="C9" s="76"/>
      <c r="D9" s="63" t="str">
        <f>$B$6&amp;Commodities!E9</f>
        <v>IMPAMB</v>
      </c>
      <c r="E9" s="63" t="str">
        <f>"Import technology - "&amp;Commodities!F9</f>
        <v>Import technology - Ambient Temperature for heat pump</v>
      </c>
      <c r="F9" s="52" t="s">
        <v>44</v>
      </c>
      <c r="G9" s="63"/>
      <c r="H9" s="52"/>
      <c r="I9" s="52"/>
      <c r="J9" s="52"/>
    </row>
    <row r="10" spans="2:10">
      <c r="B10" s="52"/>
      <c r="C10" s="76"/>
      <c r="D10" s="63" t="str">
        <f>$B$6&amp;Commodities!E10</f>
        <v>IMPURN</v>
      </c>
      <c r="E10" s="63" t="str">
        <f>"Import technology - "&amp;Commodities!F10</f>
        <v>Import technology - Nuclear fuel</v>
      </c>
      <c r="F10" s="52" t="s">
        <v>44</v>
      </c>
      <c r="G10" s="63"/>
      <c r="H10" s="52"/>
      <c r="I10" s="52"/>
      <c r="J10" s="52"/>
    </row>
    <row r="11" spans="2:10">
      <c r="B11" s="52"/>
      <c r="C11" s="76"/>
      <c r="D11" s="63" t="str">
        <f>$B$6&amp;Commodities!E11</f>
        <v>IMPBLQ</v>
      </c>
      <c r="E11" s="63" t="str">
        <f>"Import technology - "&amp;Commodities!F11</f>
        <v>Import technology - Black liquor</v>
      </c>
      <c r="F11" s="52" t="s">
        <v>44</v>
      </c>
      <c r="G11" s="63"/>
      <c r="H11" s="52"/>
      <c r="I11" s="52"/>
      <c r="J11" s="52"/>
    </row>
    <row r="12" spans="2:10">
      <c r="B12" s="52"/>
      <c r="C12" s="76"/>
      <c r="D12" s="63" t="str">
        <f>$B$6&amp;Commodities!E12</f>
        <v>IMPCOA</v>
      </c>
      <c r="E12" s="63" t="str">
        <f>"Import technology - "&amp;Commodities!F12</f>
        <v>Import technology - Coal</v>
      </c>
      <c r="F12" s="52" t="s">
        <v>44</v>
      </c>
      <c r="G12" s="63"/>
      <c r="H12" s="52"/>
      <c r="I12" s="52"/>
      <c r="J12" s="52"/>
    </row>
    <row r="13" spans="2:10">
      <c r="B13" s="52"/>
      <c r="C13" s="76"/>
      <c r="D13" s="63" t="str">
        <f>$B$6&amp;Commodities!E13</f>
        <v>IMPNGA</v>
      </c>
      <c r="E13" s="63" t="str">
        <f>"Import technology - "&amp;Commodities!F13</f>
        <v>Import technology - Natural Gas</v>
      </c>
      <c r="F13" s="52" t="s">
        <v>44</v>
      </c>
      <c r="G13" s="63"/>
      <c r="H13" s="52"/>
      <c r="I13" s="52"/>
      <c r="J13" s="52"/>
    </row>
    <row r="14" spans="2:10">
      <c r="B14" s="52"/>
      <c r="C14" s="76"/>
      <c r="D14" s="63" t="str">
        <f>$B$6&amp;Commodities!E14</f>
        <v>IMPCRD</v>
      </c>
      <c r="E14" s="63" t="str">
        <f>"Import technology - "&amp;Commodities!F14</f>
        <v>Import technology - Crude Oil</v>
      </c>
      <c r="F14" s="52" t="s">
        <v>44</v>
      </c>
      <c r="G14" s="63"/>
      <c r="H14" s="52"/>
      <c r="I14" s="52"/>
      <c r="J14" s="52"/>
    </row>
    <row r="15" spans="2:10">
      <c r="B15" s="52"/>
      <c r="C15" s="76"/>
      <c r="D15" s="63" t="str">
        <f>$B$6&amp;Commodities!E15</f>
        <v>IMPLPG</v>
      </c>
      <c r="E15" s="63" t="str">
        <f>"Import technology - "&amp;Commodities!F15</f>
        <v>Import technology - Liquid petrol gas</v>
      </c>
      <c r="F15" s="52" t="s">
        <v>44</v>
      </c>
      <c r="G15" s="63"/>
      <c r="H15" s="52"/>
      <c r="I15" s="52"/>
      <c r="J15" s="52"/>
    </row>
    <row r="16" spans="2:10">
      <c r="B16" s="52"/>
      <c r="C16" s="76"/>
      <c r="D16" s="63" t="str">
        <f>$B$6&amp;Commodities!E16</f>
        <v>IMPLVN</v>
      </c>
      <c r="E16" s="63" t="str">
        <f>"Import technology - "&amp;Commodities!F16</f>
        <v>Import technology - Naphtha (Petroleoum)</v>
      </c>
      <c r="F16" s="52" t="s">
        <v>44</v>
      </c>
      <c r="G16" s="63"/>
      <c r="H16" s="52"/>
      <c r="I16" s="52"/>
      <c r="J16" s="52"/>
    </row>
    <row r="17" spans="2:10">
      <c r="B17" s="52"/>
      <c r="C17" s="76"/>
      <c r="D17" s="63" t="str">
        <f>$B$6&amp;Commodities!E17</f>
        <v>IMPGSL</v>
      </c>
      <c r="E17" s="63" t="str">
        <f>"Import technology - "&amp;Commodities!F17</f>
        <v>Import technology - Gasoline</v>
      </c>
      <c r="F17" s="52" t="s">
        <v>44</v>
      </c>
      <c r="G17" s="63"/>
      <c r="H17" s="52"/>
      <c r="I17" s="52"/>
      <c r="J17" s="52"/>
    </row>
    <row r="18" spans="2:10">
      <c r="B18" s="52"/>
      <c r="C18" s="76"/>
      <c r="D18" s="63" t="str">
        <f>$B$6&amp;Commodities!E18</f>
        <v>IMPKER</v>
      </c>
      <c r="E18" s="63" t="str">
        <f>"Import technology - "&amp;Commodities!F18</f>
        <v>Import technology - Kerosene</v>
      </c>
      <c r="F18" s="52" t="s">
        <v>44</v>
      </c>
      <c r="G18" s="63"/>
      <c r="H18" s="52"/>
      <c r="I18" s="52"/>
      <c r="J18" s="52"/>
    </row>
    <row r="19" spans="2:10">
      <c r="B19" s="52"/>
      <c r="C19" s="76"/>
      <c r="D19" s="63" t="str">
        <f>$B$6&amp;Commodities!E19</f>
        <v>IMPDSL</v>
      </c>
      <c r="E19" s="63" t="str">
        <f>"Import technology - "&amp;Commodities!F19</f>
        <v>Import technology - Diesel</v>
      </c>
      <c r="F19" s="52" t="s">
        <v>44</v>
      </c>
      <c r="G19" s="63"/>
      <c r="H19" s="52"/>
      <c r="I19" s="52"/>
      <c r="J19" s="52"/>
    </row>
    <row r="20" spans="2:10">
      <c r="B20" s="52"/>
      <c r="C20" s="76"/>
      <c r="D20" s="63" t="str">
        <f>$B$6&amp;Commodities!E20</f>
        <v>IMPHFO</v>
      </c>
      <c r="E20" s="63" t="str">
        <f>"Import technology - "&amp;Commodities!F20</f>
        <v>Import technology - Heavy Fuel Oil</v>
      </c>
      <c r="F20" s="52" t="s">
        <v>44</v>
      </c>
      <c r="G20" s="63"/>
      <c r="H20" s="52"/>
      <c r="I20" s="52"/>
      <c r="J20" s="52"/>
    </row>
    <row r="21" spans="2:10">
      <c r="B21" s="52"/>
      <c r="C21" s="76"/>
      <c r="D21" s="63" t="str">
        <f>$B$6&amp;Commodities!E21</f>
        <v>IMPMGO</v>
      </c>
      <c r="E21" s="63" t="str">
        <f>"Import technology - "&amp;Commodities!F21</f>
        <v>Import technology - Marine Gas Oil</v>
      </c>
      <c r="F21" s="52" t="s">
        <v>44</v>
      </c>
      <c r="G21" s="63"/>
      <c r="H21" s="52"/>
      <c r="I21" s="52"/>
      <c r="J21" s="52"/>
    </row>
    <row r="22" spans="2:10">
      <c r="B22" s="52"/>
      <c r="C22" s="76"/>
      <c r="D22" s="63" t="str">
        <f>$B$6&amp;Commodities!E22</f>
        <v>IMPAGSL</v>
      </c>
      <c r="E22" s="63" t="str">
        <f>"Import technology - "&amp;Commodities!F22</f>
        <v>Import technology - Aviation gasoline</v>
      </c>
      <c r="F22" s="52" t="s">
        <v>44</v>
      </c>
      <c r="G22" s="63"/>
      <c r="H22" s="52"/>
      <c r="I22" s="52"/>
      <c r="J22" s="52"/>
    </row>
    <row r="23" spans="2:10">
      <c r="B23" s="52"/>
      <c r="C23" s="76"/>
      <c r="D23" s="63" t="str">
        <f>$B$6&amp;Commodities!E23</f>
        <v>IMPBGA</v>
      </c>
      <c r="E23" s="63" t="str">
        <f>"Import technology - "&amp;Commodities!F23</f>
        <v>Import technology - Biogas</v>
      </c>
      <c r="F23" s="52" t="s">
        <v>44</v>
      </c>
      <c r="G23" s="63"/>
      <c r="H23" s="52"/>
      <c r="I23" s="52"/>
      <c r="J23" s="52"/>
    </row>
    <row r="24" spans="2:10">
      <c r="B24" s="52"/>
      <c r="C24" s="76"/>
      <c r="D24" s="63" t="str">
        <f>$B$6&amp;Commodities!E24</f>
        <v>IMPHFB</v>
      </c>
      <c r="E24" s="63" t="str">
        <f>"Import technology - "&amp;Commodities!F24</f>
        <v>Import technology - Heavy Fuel Bio Oil</v>
      </c>
      <c r="F24" s="52" t="s">
        <v>44</v>
      </c>
      <c r="G24" s="63"/>
      <c r="H24" s="52"/>
      <c r="I24" s="52"/>
      <c r="J24" s="52"/>
    </row>
    <row r="25" spans="2:10">
      <c r="B25" s="52"/>
      <c r="C25" s="76"/>
      <c r="D25" s="63" t="str">
        <f>$B$6&amp;Commodities!E25</f>
        <v>IMPDDGS</v>
      </c>
      <c r="E25" s="63" t="str">
        <f>"Import technology - "&amp;Commodities!F25</f>
        <v>Import technology - Ethanol</v>
      </c>
      <c r="F25" s="52" t="s">
        <v>44</v>
      </c>
      <c r="G25" s="63"/>
      <c r="H25" s="52"/>
      <c r="I25" s="52"/>
      <c r="J25" s="52"/>
    </row>
    <row r="26" spans="2:10">
      <c r="B26" s="52"/>
      <c r="C26" s="76"/>
      <c r="D26" s="63" t="str">
        <f>$B$6&amp;Commodities!E26</f>
        <v>IMPH2</v>
      </c>
      <c r="E26" s="63" t="str">
        <f>"Import technology - "&amp;Commodities!F26</f>
        <v>Import technology - Hydrogen</v>
      </c>
      <c r="F26" s="52" t="s">
        <v>44</v>
      </c>
      <c r="G26" s="63"/>
      <c r="H26" s="52"/>
      <c r="I26" s="52"/>
      <c r="J26" s="52"/>
    </row>
    <row r="27" spans="2:10">
      <c r="B27" s="52"/>
      <c r="C27" s="76"/>
      <c r="D27" s="63" t="str">
        <f>$B$6&amp;Commodities!E27</f>
        <v>IMPH2G</v>
      </c>
      <c r="E27" s="63" t="str">
        <f>"Import technology - "&amp;Commodities!F27</f>
        <v>Import technology - Hydrogen Gas</v>
      </c>
      <c r="F27" s="52" t="s">
        <v>44</v>
      </c>
      <c r="G27" s="63"/>
      <c r="H27" s="52"/>
      <c r="I27" s="52"/>
      <c r="J27" s="52"/>
    </row>
    <row r="28" spans="2:10">
      <c r="B28" s="52"/>
      <c r="C28" s="76"/>
      <c r="D28" s="63" t="str">
        <f>$B$6&amp;Commodities!E28</f>
        <v>IMPAMM</v>
      </c>
      <c r="E28" s="63" t="str">
        <f>"Import technology - "&amp;Commodities!F28</f>
        <v>Import technology - Ammonia (Liquid)</v>
      </c>
      <c r="F28" s="52" t="s">
        <v>44</v>
      </c>
      <c r="G28" s="63"/>
      <c r="H28" s="52"/>
      <c r="I28" s="52"/>
      <c r="J28" s="52"/>
    </row>
    <row r="29" spans="2:10">
      <c r="B29" s="52"/>
      <c r="C29" s="76"/>
      <c r="D29" s="63" t="str">
        <f>$B$6&amp;Commodities!E29</f>
        <v>IMPDME</v>
      </c>
      <c r="E29" s="63" t="str">
        <f>"Import technology - "&amp;Commodities!F29</f>
        <v>Import technology - Dimethyl ether</v>
      </c>
      <c r="F29" s="52" t="s">
        <v>44</v>
      </c>
      <c r="G29" s="63"/>
      <c r="H29" s="52"/>
      <c r="I29" s="52"/>
      <c r="J29" s="52"/>
    </row>
    <row r="30" spans="2:10">
      <c r="B30" s="52"/>
      <c r="C30" s="76"/>
      <c r="D30" s="63" t="str">
        <f>$B$6&amp;Commodities!E30</f>
        <v>IMPKRB1</v>
      </c>
      <c r="E30" s="63" t="str">
        <f>"Import technology - "&amp;Commodities!F30</f>
        <v>Import technology - Bio Kerosene G1</v>
      </c>
      <c r="F30" s="52" t="s">
        <v>44</v>
      </c>
      <c r="G30" s="63"/>
      <c r="H30" s="52"/>
      <c r="I30" s="52"/>
      <c r="J30" s="52"/>
    </row>
    <row r="31" spans="2:10">
      <c r="B31" s="52"/>
      <c r="C31" s="76"/>
      <c r="D31" s="63" t="str">
        <f>$B$6&amp;Commodities!E31</f>
        <v>IMPKRB2</v>
      </c>
      <c r="E31" s="63" t="str">
        <f>"Import technology - "&amp;Commodities!F31</f>
        <v>Import technology - Bio Kerosene G2</v>
      </c>
      <c r="F31" s="52" t="s">
        <v>44</v>
      </c>
      <c r="G31" s="63"/>
      <c r="H31" s="52"/>
      <c r="I31" s="52"/>
      <c r="J31" s="52"/>
    </row>
    <row r="32" spans="2:10">
      <c r="B32" s="52"/>
      <c r="C32" s="76"/>
      <c r="D32" s="63" t="str">
        <f>$B$6&amp;Commodities!E32</f>
        <v>IMPKRE</v>
      </c>
      <c r="E32" s="63" t="str">
        <f>"Import technology - "&amp;Commodities!F32</f>
        <v>Import technology - Electro Kerosene</v>
      </c>
      <c r="F32" s="52" t="s">
        <v>44</v>
      </c>
      <c r="G32" s="63"/>
      <c r="H32" s="52"/>
      <c r="I32" s="52"/>
      <c r="J32" s="52"/>
    </row>
    <row r="33" spans="2:10">
      <c r="B33" s="52"/>
      <c r="C33" s="76"/>
      <c r="D33" s="63" t="str">
        <f>$B$6&amp;Commodities!E33</f>
        <v>IMPSNG1</v>
      </c>
      <c r="E33" s="63" t="str">
        <f>"Import technology - "&amp;Commodities!F33</f>
        <v>Import technology - Bio Synt. Nat. Gas G1</v>
      </c>
      <c r="F33" s="52" t="s">
        <v>44</v>
      </c>
      <c r="G33" s="63"/>
      <c r="H33" s="52"/>
      <c r="I33" s="52"/>
      <c r="J33" s="52"/>
    </row>
    <row r="34" spans="2:10">
      <c r="B34" s="52"/>
      <c r="C34" s="76"/>
      <c r="D34" s="63" t="str">
        <f>$B$6&amp;Commodities!E34</f>
        <v>IMPSNG2</v>
      </c>
      <c r="E34" s="63" t="str">
        <f>"Import technology - "&amp;Commodities!F34</f>
        <v>Import technology - Bio Synt. Nat. Gas G2</v>
      </c>
      <c r="F34" s="52" t="s">
        <v>44</v>
      </c>
      <c r="G34" s="63"/>
      <c r="H34" s="52"/>
      <c r="I34" s="52"/>
      <c r="J34" s="52"/>
    </row>
    <row r="35" spans="2:10">
      <c r="B35" s="52"/>
      <c r="C35" s="76"/>
      <c r="D35" s="63" t="str">
        <f>$B$6&amp;Commodities!E35</f>
        <v>IMPSNE</v>
      </c>
      <c r="E35" s="63" t="str">
        <f>"Import technology - "&amp;Commodities!F35</f>
        <v>Import technology - Electro Synt. Nat. Gas</v>
      </c>
      <c r="F35" s="52" t="s">
        <v>44</v>
      </c>
      <c r="G35" s="63"/>
      <c r="H35" s="52"/>
      <c r="I35" s="52"/>
      <c r="J35" s="52"/>
    </row>
    <row r="36" spans="2:10">
      <c r="B36" s="52"/>
      <c r="C36" s="76"/>
      <c r="D36" s="63" t="str">
        <f>$B$6&amp;Commodities!E36</f>
        <v>IMPDSB1</v>
      </c>
      <c r="E36" s="63" t="str">
        <f>"Import technology - "&amp;Commodities!F36</f>
        <v>Import technology - Biodiesel G1</v>
      </c>
      <c r="F36" s="52" t="s">
        <v>44</v>
      </c>
      <c r="G36" s="63"/>
      <c r="H36" s="52"/>
      <c r="I36" s="52"/>
      <c r="J36" s="52"/>
    </row>
    <row r="37" spans="2:10">
      <c r="B37" s="52"/>
      <c r="C37" s="76"/>
      <c r="D37" s="63" t="str">
        <f>$B$6&amp;Commodities!E37</f>
        <v>IMPDSB2</v>
      </c>
      <c r="E37" s="63" t="str">
        <f>"Import technology - "&amp;Commodities!F37</f>
        <v>Import technology - Biodiesel G2</v>
      </c>
      <c r="F37" s="52" t="s">
        <v>44</v>
      </c>
      <c r="G37" s="63"/>
      <c r="H37" s="52"/>
      <c r="I37" s="52"/>
      <c r="J37" s="52"/>
    </row>
    <row r="38" spans="2:10">
      <c r="B38" s="52"/>
      <c r="C38" s="76"/>
      <c r="D38" s="63" t="str">
        <f>$B$6&amp;Commodities!E38</f>
        <v>IMPDSE</v>
      </c>
      <c r="E38" s="63" t="str">
        <f>"Import technology - "&amp;Commodities!F38</f>
        <v>Import technology - Electro Diesel</v>
      </c>
      <c r="F38" s="52" t="s">
        <v>44</v>
      </c>
      <c r="G38" s="63"/>
      <c r="H38" s="52"/>
      <c r="I38" s="52"/>
      <c r="J38" s="52"/>
    </row>
    <row r="39" spans="2:10">
      <c r="B39" s="52"/>
      <c r="C39" s="76"/>
      <c r="D39" s="63" t="str">
        <f>$B$6&amp;Commodities!E39</f>
        <v>IMPGSB1</v>
      </c>
      <c r="E39" s="63" t="str">
        <f>"Import technology - "&amp;Commodities!F39</f>
        <v>Import technology - Bioethanol G1</v>
      </c>
      <c r="F39" s="52" t="s">
        <v>44</v>
      </c>
      <c r="G39" s="63"/>
      <c r="H39" s="52"/>
      <c r="I39" s="52"/>
      <c r="J39" s="52"/>
    </row>
    <row r="40" spans="2:10">
      <c r="B40" s="52"/>
      <c r="C40" s="76"/>
      <c r="D40" s="63" t="str">
        <f>$B$6&amp;Commodities!E40</f>
        <v>IMPGSB2</v>
      </c>
      <c r="E40" s="63" t="str">
        <f>"Import technology - "&amp;Commodities!F40</f>
        <v>Import technology - Bioethanol G2</v>
      </c>
      <c r="F40" s="52" t="s">
        <v>44</v>
      </c>
      <c r="G40" s="63"/>
      <c r="H40" s="52"/>
      <c r="I40" s="52"/>
      <c r="J40" s="52"/>
    </row>
    <row r="41" spans="2:10">
      <c r="B41" s="52"/>
      <c r="C41" s="76"/>
      <c r="D41" s="63" t="str">
        <f>$B$6&amp;Commodities!E41</f>
        <v>IMPGSE</v>
      </c>
      <c r="E41" s="63" t="str">
        <f>"Import technology - "&amp;Commodities!F41</f>
        <v>Import technology - Electro Gasoline</v>
      </c>
      <c r="F41" s="52" t="s">
        <v>44</v>
      </c>
      <c r="G41" s="63"/>
      <c r="H41" s="52"/>
      <c r="I41" s="52"/>
      <c r="J41" s="52"/>
    </row>
    <row r="42" spans="2:10">
      <c r="B42" s="52"/>
      <c r="C42" s="76"/>
      <c r="D42" s="63" t="str">
        <f>$B$6&amp;Commodities!E42</f>
        <v>IMPMOB1</v>
      </c>
      <c r="E42" s="63" t="str">
        <f>"Import technology - "&amp;Commodities!F42</f>
        <v>Import technology - Bio Methanol G1</v>
      </c>
      <c r="F42" s="52" t="s">
        <v>44</v>
      </c>
      <c r="G42" s="63"/>
      <c r="H42" s="52"/>
      <c r="I42" s="52"/>
      <c r="J42" s="52"/>
    </row>
    <row r="43" spans="2:10">
      <c r="B43" s="52"/>
      <c r="C43" s="76"/>
      <c r="D43" s="63" t="str">
        <f>$B$6&amp;Commodities!E43</f>
        <v>IMPMOB2</v>
      </c>
      <c r="E43" s="63" t="str">
        <f>"Import technology - "&amp;Commodities!F43</f>
        <v>Import technology - Bio Methanol G2</v>
      </c>
      <c r="F43" s="52" t="s">
        <v>44</v>
      </c>
      <c r="G43" s="63"/>
      <c r="H43" s="52"/>
      <c r="I43" s="52"/>
      <c r="J43" s="52"/>
    </row>
    <row r="44" spans="2:10">
      <c r="B44" s="52"/>
      <c r="C44" s="76"/>
      <c r="D44" s="63" t="str">
        <f>$B$6&amp;Commodities!E44</f>
        <v>IMPMOE</v>
      </c>
      <c r="E44" s="63" t="str">
        <f>"Import technology - "&amp;Commodities!F44</f>
        <v>Import technology - Electro Methanol</v>
      </c>
      <c r="F44" s="52" t="s">
        <v>44</v>
      </c>
      <c r="G44" s="63"/>
      <c r="H44" s="52"/>
      <c r="I44" s="52"/>
      <c r="J44" s="52"/>
    </row>
    <row r="45" spans="2:10">
      <c r="B45" s="52"/>
      <c r="C45" s="76"/>
      <c r="D45" s="63" t="str">
        <f>$B$6&amp;Commodities!E45</f>
        <v>IMPWST</v>
      </c>
      <c r="E45" s="63" t="str">
        <f>"Import technology - "&amp;Commodities!F45</f>
        <v>Import technology - Waste</v>
      </c>
      <c r="F45" s="52" t="s">
        <v>44</v>
      </c>
      <c r="G45" s="63"/>
      <c r="H45" s="52"/>
      <c r="I45" s="52"/>
      <c r="J45" s="52"/>
    </row>
    <row r="46" spans="2:10">
      <c r="B46" s="52"/>
      <c r="C46" s="76"/>
      <c r="D46" s="63" t="str">
        <f>$B$6&amp;Commodities!E46</f>
        <v>IMPSTR</v>
      </c>
      <c r="E46" s="63" t="str">
        <f>"Import technology - "&amp;Commodities!F46</f>
        <v>Import technology - Straw</v>
      </c>
      <c r="F46" s="52" t="s">
        <v>44</v>
      </c>
      <c r="G46" s="63"/>
      <c r="H46" s="52"/>
      <c r="I46" s="52"/>
      <c r="J46" s="52"/>
    </row>
    <row r="47" spans="2:10">
      <c r="B47" s="52"/>
      <c r="C47" s="76"/>
      <c r="D47" s="63" t="str">
        <f>$B$6&amp;Commodities!E47</f>
        <v>IMPGRS</v>
      </c>
      <c r="E47" s="63" t="str">
        <f>"Import technology - "&amp;Commodities!F47</f>
        <v>Import technology - Grass</v>
      </c>
      <c r="F47" s="52" t="s">
        <v>44</v>
      </c>
      <c r="G47" s="63"/>
      <c r="H47" s="52"/>
      <c r="I47" s="52"/>
      <c r="J47" s="52"/>
    </row>
    <row r="48" spans="2:10">
      <c r="B48" s="52"/>
      <c r="C48" s="76"/>
      <c r="D48" s="63" t="str">
        <f>$B$6&amp;Commodities!E48</f>
        <v>IMPWPE</v>
      </c>
      <c r="E48" s="63" t="str">
        <f>"Import technology - "&amp;Commodities!F48</f>
        <v>Import technology - Wood pellets</v>
      </c>
      <c r="F48" s="52" t="s">
        <v>44</v>
      </c>
      <c r="G48" s="63"/>
      <c r="H48" s="52"/>
      <c r="I48" s="52"/>
      <c r="J48" s="52"/>
    </row>
    <row r="49" spans="2:10">
      <c r="B49" s="52"/>
      <c r="C49" s="76"/>
      <c r="D49" s="63" t="str">
        <f>$B$6&amp;Commodities!E49</f>
        <v>IMPWCH</v>
      </c>
      <c r="E49" s="63" t="str">
        <f>"Import technology - "&amp;Commodities!F49</f>
        <v>Import technology - Wood chips and wood waste</v>
      </c>
      <c r="F49" s="52" t="s">
        <v>44</v>
      </c>
      <c r="G49" s="63"/>
      <c r="H49" s="52"/>
      <c r="I49" s="52"/>
      <c r="J49" s="52"/>
    </row>
    <row r="50" spans="2:10">
      <c r="B50" s="52"/>
      <c r="C50" s="76"/>
      <c r="D50" s="63" t="str">
        <f>$B$6&amp;Commodities!E50</f>
        <v>IMPFIW</v>
      </c>
      <c r="E50" s="63" t="str">
        <f>"Import technology - "&amp;Commodities!F50</f>
        <v>Import technology - Firewood</v>
      </c>
      <c r="F50" s="52" t="s">
        <v>44</v>
      </c>
      <c r="G50" s="63"/>
      <c r="H50" s="52"/>
      <c r="I50" s="52"/>
      <c r="J50" s="52"/>
    </row>
    <row r="51" spans="2:10">
      <c r="B51" s="52"/>
      <c r="C51" s="76"/>
      <c r="D51" s="63" t="str">
        <f>$B$6&amp;Commodities!E51</f>
        <v>IMPCRN</v>
      </c>
      <c r="E51" s="63" t="str">
        <f>"Import technology - "&amp;Commodities!F51</f>
        <v>Import technology - Corn</v>
      </c>
      <c r="F51" s="52" t="s">
        <v>44</v>
      </c>
      <c r="G51" s="63"/>
      <c r="H51" s="52"/>
      <c r="I51" s="52"/>
      <c r="J51" s="52"/>
    </row>
    <row r="52" spans="2:10">
      <c r="B52" s="52"/>
      <c r="C52" s="76"/>
      <c r="D52" s="63" t="str">
        <f>$B$6&amp;Commodities!E52</f>
        <v>IMPRPS</v>
      </c>
      <c r="E52" s="63" t="str">
        <f>"Import technology - "&amp;Commodities!F52</f>
        <v>Import technology - Rapeseed</v>
      </c>
      <c r="F52" s="52" t="s">
        <v>44</v>
      </c>
      <c r="G52" s="63"/>
      <c r="H52" s="52"/>
      <c r="I52" s="52"/>
      <c r="J52" s="52"/>
    </row>
    <row r="53" spans="2:10">
      <c r="B53" s="52"/>
      <c r="C53" s="76"/>
      <c r="D53" s="63" t="str">
        <f>$B$6&amp;Commodities!E53</f>
        <v>IMPSGB</v>
      </c>
      <c r="E53" s="63" t="str">
        <f>"Import technology - "&amp;Commodities!F53</f>
        <v>Import technology - Sugar Beet</v>
      </c>
      <c r="F53" s="52" t="s">
        <v>44</v>
      </c>
      <c r="G53" s="63"/>
      <c r="H53" s="52"/>
      <c r="I53" s="52"/>
      <c r="J53" s="52"/>
    </row>
    <row r="54" spans="2:10">
      <c r="B54" s="52"/>
      <c r="C54" s="76"/>
      <c r="D54" s="63" t="str">
        <f>$B$6&amp;Commodities!E54</f>
        <v>IMPDLI</v>
      </c>
      <c r="E54" s="63" t="str">
        <f>"Import technology - "&amp;Commodities!F54</f>
        <v>Import technology - Deep Litter</v>
      </c>
      <c r="F54" s="52" t="s">
        <v>44</v>
      </c>
      <c r="G54" s="63"/>
      <c r="H54" s="52"/>
      <c r="I54" s="52"/>
      <c r="J54" s="52"/>
    </row>
    <row r="55" spans="2:10">
      <c r="B55" s="67"/>
      <c r="C55" s="77"/>
      <c r="D55" s="68" t="str">
        <f>$B$6&amp;Commodities!E55</f>
        <v>IMPMNR</v>
      </c>
      <c r="E55" s="68" t="str">
        <f>"Import technology - "&amp;Commodities!F55</f>
        <v>Import technology - Manure (Gylle)</v>
      </c>
      <c r="F55" s="67" t="s">
        <v>44</v>
      </c>
      <c r="G55" s="68"/>
      <c r="H55" s="67"/>
      <c r="I55" s="67"/>
      <c r="J55" s="52"/>
    </row>
    <row r="56" spans="2:10">
      <c r="B56" s="52" t="s">
        <v>126</v>
      </c>
      <c r="C56" s="76"/>
      <c r="D56" s="63" t="str">
        <f>$B$56&amp;Commodities!E45</f>
        <v>MINWST</v>
      </c>
      <c r="E56" s="63" t="str">
        <f>"Mining technology - "&amp;Commodities!F45</f>
        <v>Mining technology - Waste</v>
      </c>
      <c r="F56" s="52" t="s">
        <v>44</v>
      </c>
      <c r="G56" s="63"/>
      <c r="H56" s="52"/>
      <c r="I56" s="52"/>
      <c r="J56" s="52"/>
    </row>
    <row r="57" spans="2:10">
      <c r="B57" s="52"/>
      <c r="C57" s="76"/>
      <c r="D57" s="63" t="str">
        <f>$B$56&amp;Commodities!E46</f>
        <v>MINSTR</v>
      </c>
      <c r="E57" s="63" t="str">
        <f>"Mining technology - "&amp;Commodities!F46</f>
        <v>Mining technology - Straw</v>
      </c>
      <c r="F57" s="52" t="s">
        <v>44</v>
      </c>
      <c r="G57" s="63"/>
      <c r="H57" s="52"/>
      <c r="I57" s="52"/>
      <c r="J57" s="52"/>
    </row>
    <row r="58" spans="2:10">
      <c r="B58" s="52"/>
      <c r="C58" s="76"/>
      <c r="D58" s="63" t="str">
        <f>$B$56&amp;Commodities!E47</f>
        <v>MINGRS</v>
      </c>
      <c r="E58" s="63" t="str">
        <f>"Mining technology - "&amp;Commodities!F47</f>
        <v>Mining technology - Grass</v>
      </c>
      <c r="F58" s="52" t="s">
        <v>44</v>
      </c>
      <c r="G58" s="63"/>
      <c r="H58" s="52"/>
      <c r="I58" s="52"/>
      <c r="J58" s="52"/>
    </row>
    <row r="59" spans="2:10">
      <c r="B59" s="52"/>
      <c r="C59" s="76"/>
      <c r="D59" s="63" t="str">
        <f>$B$56&amp;Commodities!E48</f>
        <v>MINWPE</v>
      </c>
      <c r="E59" s="63" t="str">
        <f>"Mining technology - "&amp;Commodities!F48</f>
        <v>Mining technology - Wood pellets</v>
      </c>
      <c r="F59" s="52" t="s">
        <v>44</v>
      </c>
      <c r="G59" s="63"/>
      <c r="H59" s="52"/>
      <c r="I59" s="52"/>
      <c r="J59" s="52"/>
    </row>
    <row r="60" spans="2:10">
      <c r="B60" s="52"/>
      <c r="C60" s="76"/>
      <c r="D60" s="63" t="str">
        <f>$B$56&amp;Commodities!E49</f>
        <v>MINWCH</v>
      </c>
      <c r="E60" s="63" t="str">
        <f>"Mining technology - "&amp;Commodities!F49</f>
        <v>Mining technology - Wood chips and wood waste</v>
      </c>
      <c r="F60" s="52" t="s">
        <v>44</v>
      </c>
      <c r="G60" s="63"/>
      <c r="H60" s="52"/>
      <c r="I60" s="52"/>
      <c r="J60" s="52"/>
    </row>
    <row r="61" spans="2:10">
      <c r="B61" s="52"/>
      <c r="C61" s="76"/>
      <c r="D61" s="63" t="str">
        <f>$B$56&amp;Commodities!E50</f>
        <v>MINFIW</v>
      </c>
      <c r="E61" s="63" t="str">
        <f>"Mining technology - "&amp;Commodities!F50</f>
        <v>Mining technology - Firewood</v>
      </c>
      <c r="F61" s="52" t="s">
        <v>44</v>
      </c>
      <c r="G61" s="63"/>
      <c r="H61" s="52"/>
      <c r="I61" s="52"/>
      <c r="J61" s="52"/>
    </row>
    <row r="62" spans="2:10">
      <c r="B62" s="52"/>
      <c r="C62" s="76"/>
      <c r="D62" s="63" t="str">
        <f>$B$56&amp;Commodities!E51</f>
        <v>MINCRN</v>
      </c>
      <c r="E62" s="63" t="str">
        <f>"Mining technology - "&amp;Commodities!F51</f>
        <v>Mining technology - Corn</v>
      </c>
      <c r="F62" s="52" t="s">
        <v>44</v>
      </c>
      <c r="G62" s="63"/>
      <c r="H62" s="52"/>
      <c r="I62" s="52"/>
      <c r="J62" s="52"/>
    </row>
    <row r="63" spans="2:10">
      <c r="B63" s="52"/>
      <c r="C63" s="76"/>
      <c r="D63" s="63" t="str">
        <f>$B$56&amp;Commodities!E52</f>
        <v>MINRPS</v>
      </c>
      <c r="E63" s="63" t="str">
        <f>"Mining technology - "&amp;Commodities!F52</f>
        <v>Mining technology - Rapeseed</v>
      </c>
      <c r="F63" s="52" t="s">
        <v>44</v>
      </c>
      <c r="G63" s="63"/>
      <c r="H63" s="52"/>
      <c r="I63" s="52"/>
      <c r="J63" s="52"/>
    </row>
    <row r="64" spans="2:10">
      <c r="B64" s="52"/>
      <c r="C64" s="76"/>
      <c r="D64" s="63" t="str">
        <f>$B$56&amp;Commodities!E53</f>
        <v>MINSGB</v>
      </c>
      <c r="E64" s="63" t="str">
        <f>"Mining technology - "&amp;Commodities!F53</f>
        <v>Mining technology - Sugar Beet</v>
      </c>
      <c r="F64" s="52" t="s">
        <v>44</v>
      </c>
      <c r="G64" s="63"/>
      <c r="H64" s="52"/>
      <c r="I64" s="52"/>
      <c r="J64" s="52"/>
    </row>
    <row r="65" spans="2:10">
      <c r="B65" s="52"/>
      <c r="C65" s="76"/>
      <c r="D65" s="63" t="str">
        <f>$B$56&amp;Commodities!E54</f>
        <v>MINDLI</v>
      </c>
      <c r="E65" s="63" t="str">
        <f>"Mining technology - "&amp;Commodities!F54</f>
        <v>Mining technology - Deep Litter</v>
      </c>
      <c r="F65" s="52" t="s">
        <v>44</v>
      </c>
      <c r="G65" s="63"/>
      <c r="H65" s="52"/>
      <c r="I65" s="52"/>
      <c r="J65" s="52"/>
    </row>
    <row r="66" spans="2:10">
      <c r="B66" s="52"/>
      <c r="C66" s="76"/>
      <c r="D66" s="63" t="str">
        <f>$B$56&amp;Commodities!E55</f>
        <v>MINMNR</v>
      </c>
      <c r="E66" s="63" t="str">
        <f>"Mining technology - "&amp;Commodities!F55</f>
        <v>Mining technology - Manure (Gylle)</v>
      </c>
      <c r="F66" s="52" t="s">
        <v>44</v>
      </c>
      <c r="G66" s="63"/>
      <c r="H66" s="52"/>
      <c r="I66" s="52"/>
      <c r="J66" s="52"/>
    </row>
    <row r="67" spans="2:10">
      <c r="B67" s="52"/>
      <c r="C67" s="76"/>
      <c r="D67" s="63" t="str">
        <f>$B$56&amp;RIGHT(Commodities!E56,3)</f>
        <v>MINNGA</v>
      </c>
      <c r="E67" s="63" t="str">
        <f>"Mining technology - "&amp;Commodities!F56</f>
        <v>Mining technology - Mining Natural Gas</v>
      </c>
      <c r="F67" s="52" t="s">
        <v>44</v>
      </c>
      <c r="G67" s="63"/>
      <c r="H67" s="52"/>
      <c r="I67" s="52"/>
      <c r="J67" s="52"/>
    </row>
    <row r="68" spans="2:10">
      <c r="B68" s="52"/>
      <c r="C68" s="76"/>
      <c r="D68" s="63" t="str">
        <f>$B$56&amp;RIGHT(Commodities!E57,3)</f>
        <v>MINCRD</v>
      </c>
      <c r="E68" s="63" t="str">
        <f>"Mining technology - "&amp;Commodities!F57</f>
        <v>Mining technology - Mining Crude Oil</v>
      </c>
      <c r="F68" s="52" t="s">
        <v>44</v>
      </c>
      <c r="G68" s="63"/>
      <c r="H68" s="52"/>
      <c r="I68" s="52"/>
      <c r="J68" s="52"/>
    </row>
    <row r="69" spans="2:10">
      <c r="B69" s="52"/>
      <c r="C69" s="76"/>
      <c r="D69" s="63" t="str">
        <f>$B$56&amp;Commodities!E58</f>
        <v>MINWIN</v>
      </c>
      <c r="E69" s="63" t="str">
        <f>"Mining technology - "&amp;Commodities!F58</f>
        <v>Mining technology - Wind</v>
      </c>
      <c r="F69" s="52" t="s">
        <v>44</v>
      </c>
      <c r="G69" s="63"/>
      <c r="H69" s="52"/>
      <c r="I69" s="52"/>
      <c r="J69" s="52"/>
    </row>
    <row r="70" spans="2:10">
      <c r="B70" s="52"/>
      <c r="C70" s="76"/>
      <c r="D70" s="63" t="str">
        <f>$B$56&amp;Commodities!E59</f>
        <v>MINHYD</v>
      </c>
      <c r="E70" s="63" t="str">
        <f>"Mining technology - "&amp;Commodities!F59</f>
        <v>Mining technology - Hydro</v>
      </c>
      <c r="F70" s="52" t="s">
        <v>44</v>
      </c>
      <c r="G70" s="63"/>
      <c r="H70" s="52"/>
      <c r="I70" s="52"/>
      <c r="J70" s="52"/>
    </row>
    <row r="71" spans="2:10">
      <c r="B71" s="52"/>
      <c r="C71" s="76"/>
      <c r="D71" s="63" t="str">
        <f>$B$56&amp;Commodities!E60</f>
        <v>MINSOL</v>
      </c>
      <c r="E71" s="63" t="str">
        <f>"Mining technology - "&amp;Commodities!F60</f>
        <v>Mining technology - Solar</v>
      </c>
      <c r="F71" s="52" t="s">
        <v>44</v>
      </c>
      <c r="G71" s="63"/>
      <c r="H71" s="52"/>
      <c r="I71" s="52"/>
      <c r="J71" s="52"/>
    </row>
    <row r="72" spans="2:10">
      <c r="B72" s="52"/>
      <c r="C72" s="76"/>
      <c r="D72" s="63" t="str">
        <f>$B$56&amp;Commodities!E61</f>
        <v>MINGEO</v>
      </c>
      <c r="E72" s="63" t="str">
        <f>"Mining technology - "&amp;Commodities!F61</f>
        <v>Mining technology - Geothermal</v>
      </c>
      <c r="F72" s="52" t="s">
        <v>44</v>
      </c>
      <c r="G72" s="63"/>
      <c r="H72" s="52"/>
      <c r="I72" s="52"/>
      <c r="J72" s="52"/>
    </row>
    <row r="73" spans="2:10">
      <c r="B73" s="52"/>
      <c r="C73" s="76"/>
      <c r="D73" s="63" t="str">
        <f>$B$56&amp;Commodities!E62</f>
        <v>MINWAV</v>
      </c>
      <c r="E73" s="63" t="str">
        <f>"Mining technology - "&amp;Commodities!F62</f>
        <v>Mining technology - Wave</v>
      </c>
      <c r="F73" s="52" t="s">
        <v>44</v>
      </c>
      <c r="G73" s="63"/>
      <c r="H73" s="52"/>
      <c r="I73" s="52"/>
      <c r="J73" s="52"/>
    </row>
    <row r="74" spans="2:10">
      <c r="B74" s="67"/>
      <c r="C74" s="77"/>
      <c r="D74" s="68" t="str">
        <f>$B$56&amp;Commodities!E63</f>
        <v>MINMOV</v>
      </c>
      <c r="E74" s="68" t="str">
        <f>"Mining technology - "&amp;Commodities!F63</f>
        <v>Mining technology - Movement - Dummy commodity for bike and walk</v>
      </c>
      <c r="F74" s="67" t="s">
        <v>44</v>
      </c>
      <c r="G74" s="68"/>
      <c r="H74" s="67"/>
      <c r="I74" s="67"/>
      <c r="J74" s="52"/>
    </row>
    <row r="75" spans="2:10">
      <c r="B75" s="52" t="s">
        <v>127</v>
      </c>
      <c r="C75" s="76"/>
      <c r="D75" s="63" t="str">
        <f>$B$75&amp;Commodities!E12</f>
        <v>EXPCOA</v>
      </c>
      <c r="E75" s="63" t="str">
        <f>"Export technology - "&amp;Commodities!F12</f>
        <v>Export technology - Coal</v>
      </c>
      <c r="F75" s="52" t="s">
        <v>44</v>
      </c>
      <c r="G75" s="63"/>
      <c r="H75" s="52"/>
      <c r="I75" s="52"/>
      <c r="J75" s="52"/>
    </row>
    <row r="76" spans="2:10">
      <c r="B76" s="52"/>
      <c r="C76" s="76"/>
      <c r="D76" s="63" t="str">
        <f>$B$75&amp;Commodities!E13</f>
        <v>EXPNGA</v>
      </c>
      <c r="E76" s="63" t="str">
        <f>"Export technology - "&amp;Commodities!F13</f>
        <v>Export technology - Natural Gas</v>
      </c>
      <c r="F76" s="52" t="s">
        <v>44</v>
      </c>
      <c r="G76" s="63"/>
      <c r="H76" s="52"/>
      <c r="I76" s="52"/>
      <c r="J76" s="52"/>
    </row>
    <row r="77" spans="2:10">
      <c r="B77" s="52"/>
      <c r="C77" s="76"/>
      <c r="D77" s="63" t="str">
        <f>$B$75&amp;Commodities!E14</f>
        <v>EXPCRD</v>
      </c>
      <c r="E77" s="63" t="str">
        <f>"Export technology - "&amp;Commodities!F14</f>
        <v>Export technology - Crude Oil</v>
      </c>
      <c r="F77" s="52" t="s">
        <v>44</v>
      </c>
      <c r="G77" s="63"/>
      <c r="H77" s="52"/>
      <c r="I77" s="52"/>
      <c r="J77" s="52"/>
    </row>
    <row r="78" spans="2:10">
      <c r="B78" s="52"/>
      <c r="C78" s="76"/>
      <c r="D78" s="63" t="str">
        <f>$B$75&amp;Commodities!E15</f>
        <v>EXPLPG</v>
      </c>
      <c r="E78" s="63" t="str">
        <f>"Export technology - "&amp;Commodities!F15</f>
        <v>Export technology - Liquid petrol gas</v>
      </c>
      <c r="F78" s="52" t="s">
        <v>44</v>
      </c>
      <c r="G78" s="63"/>
      <c r="H78" s="52"/>
      <c r="I78" s="52"/>
      <c r="J78" s="52"/>
    </row>
    <row r="79" spans="2:10">
      <c r="B79" s="52"/>
      <c r="C79" s="76"/>
      <c r="D79" s="63" t="str">
        <f>$B$75&amp;Commodities!E16</f>
        <v>EXPLVN</v>
      </c>
      <c r="E79" s="63" t="str">
        <f>"Export technology - "&amp;Commodities!F16</f>
        <v>Export technology - Naphtha (Petroleoum)</v>
      </c>
      <c r="F79" s="52" t="s">
        <v>44</v>
      </c>
      <c r="G79" s="63"/>
      <c r="H79" s="52"/>
      <c r="I79" s="52"/>
      <c r="J79" s="52"/>
    </row>
    <row r="80" spans="2:10">
      <c r="B80" s="52"/>
      <c r="C80" s="76"/>
      <c r="D80" s="63" t="str">
        <f>$B$75&amp;Commodities!E17</f>
        <v>EXPGSL</v>
      </c>
      <c r="E80" s="63" t="str">
        <f>"Export technology - "&amp;Commodities!F17</f>
        <v>Export technology - Gasoline</v>
      </c>
      <c r="F80" s="52" t="s">
        <v>44</v>
      </c>
      <c r="G80" s="63"/>
      <c r="H80" s="52"/>
      <c r="I80" s="52"/>
      <c r="J80" s="52"/>
    </row>
    <row r="81" spans="2:10">
      <c r="B81" s="52"/>
      <c r="C81" s="76"/>
      <c r="D81" s="63" t="str">
        <f>$B$75&amp;Commodities!E18</f>
        <v>EXPKER</v>
      </c>
      <c r="E81" s="63" t="str">
        <f>"Export technology - "&amp;Commodities!F18</f>
        <v>Export technology - Kerosene</v>
      </c>
      <c r="F81" s="52" t="s">
        <v>44</v>
      </c>
      <c r="G81" s="63"/>
      <c r="H81" s="52"/>
      <c r="I81" s="52"/>
      <c r="J81" s="52"/>
    </row>
    <row r="82" spans="2:10">
      <c r="B82" s="52"/>
      <c r="C82" s="76"/>
      <c r="D82" s="63" t="str">
        <f>$B$75&amp;Commodities!E19</f>
        <v>EXPDSL</v>
      </c>
      <c r="E82" s="63" t="str">
        <f>"Export technology - "&amp;Commodities!F19</f>
        <v>Export technology - Diesel</v>
      </c>
      <c r="F82" s="52" t="s">
        <v>44</v>
      </c>
      <c r="G82" s="63"/>
      <c r="H82" s="52"/>
      <c r="I82" s="52"/>
      <c r="J82" s="52"/>
    </row>
    <row r="83" spans="2:10">
      <c r="B83" s="52"/>
      <c r="C83" s="76"/>
      <c r="D83" s="63" t="str">
        <f>$B$75&amp;Commodities!E20</f>
        <v>EXPHFO</v>
      </c>
      <c r="E83" s="63" t="str">
        <f>"Export technology - "&amp;Commodities!F20</f>
        <v>Export technology - Heavy Fuel Oil</v>
      </c>
      <c r="F83" s="52" t="s">
        <v>44</v>
      </c>
      <c r="G83" s="63"/>
      <c r="H83" s="52"/>
      <c r="I83" s="52"/>
      <c r="J83" s="52"/>
    </row>
    <row r="84" spans="2:10">
      <c r="B84" s="52"/>
      <c r="C84" s="76"/>
      <c r="D84" s="63" t="str">
        <f>$B$75&amp;Commodities!E21</f>
        <v>EXPMGO</v>
      </c>
      <c r="E84" s="63" t="str">
        <f>"Export technology - "&amp;Commodities!F21</f>
        <v>Export technology - Marine Gas Oil</v>
      </c>
      <c r="F84" s="52" t="s">
        <v>44</v>
      </c>
      <c r="G84" s="63"/>
      <c r="H84" s="52"/>
      <c r="I84" s="52"/>
      <c r="J84" s="52"/>
    </row>
    <row r="85" spans="2:10">
      <c r="B85" s="52"/>
      <c r="C85" s="76"/>
      <c r="D85" s="63" t="str">
        <f>$B$75&amp;Commodities!E22</f>
        <v>EXPAGSL</v>
      </c>
      <c r="E85" s="63" t="str">
        <f>"Export technology - "&amp;Commodities!F22</f>
        <v>Export technology - Aviation gasoline</v>
      </c>
      <c r="F85" s="52" t="s">
        <v>44</v>
      </c>
      <c r="G85" s="63"/>
      <c r="H85" s="52"/>
      <c r="I85" s="52"/>
      <c r="J85" s="52"/>
    </row>
    <row r="86" spans="2:10">
      <c r="B86" s="52"/>
      <c r="C86" s="76"/>
      <c r="D86" s="63" t="str">
        <f>$B$75&amp;Commodities!E23</f>
        <v>EXPBGA</v>
      </c>
      <c r="E86" s="63" t="str">
        <f>"Export technology - "&amp;Commodities!F23</f>
        <v>Export technology - Biogas</v>
      </c>
      <c r="F86" s="52" t="s">
        <v>44</v>
      </c>
      <c r="G86" s="63"/>
      <c r="H86" s="52"/>
      <c r="I86" s="52"/>
      <c r="J86" s="52"/>
    </row>
    <row r="87" spans="2:10">
      <c r="B87" s="52"/>
      <c r="C87" s="76"/>
      <c r="D87" s="63" t="str">
        <f>$B$75&amp;Commodities!E24</f>
        <v>EXPHFB</v>
      </c>
      <c r="E87" s="63" t="str">
        <f>"Export technology - "&amp;Commodities!F24</f>
        <v>Export technology - Heavy Fuel Bio Oil</v>
      </c>
      <c r="F87" s="52" t="s">
        <v>44</v>
      </c>
      <c r="G87" s="63"/>
      <c r="H87" s="52"/>
      <c r="I87" s="52"/>
      <c r="J87" s="52"/>
    </row>
    <row r="88" spans="2:10">
      <c r="B88" s="52"/>
      <c r="C88" s="76"/>
      <c r="D88" s="63" t="str">
        <f>$B$75&amp;Commodities!E25</f>
        <v>EXPDDGS</v>
      </c>
      <c r="E88" s="63" t="str">
        <f>"Export technology - "&amp;Commodities!F25</f>
        <v>Export technology - Ethanol</v>
      </c>
      <c r="F88" s="52" t="s">
        <v>44</v>
      </c>
      <c r="G88" s="63"/>
      <c r="H88" s="52"/>
      <c r="I88" s="52"/>
      <c r="J88" s="52"/>
    </row>
    <row r="89" spans="2:10">
      <c r="B89" s="52"/>
      <c r="C89" s="76"/>
      <c r="D89" s="63" t="str">
        <f>$B$75&amp;Commodities!E26</f>
        <v>EXPH2</v>
      </c>
      <c r="E89" s="63" t="str">
        <f>"Export technology - "&amp;Commodities!F26</f>
        <v>Export technology - Hydrogen</v>
      </c>
      <c r="F89" s="52" t="s">
        <v>44</v>
      </c>
      <c r="G89" s="63"/>
      <c r="H89" s="52"/>
      <c r="I89" s="52"/>
      <c r="J89" s="52"/>
    </row>
    <row r="90" spans="2:10">
      <c r="B90" s="52"/>
      <c r="C90" s="76"/>
      <c r="D90" s="63" t="str">
        <f>$B$75&amp;Commodities!E27</f>
        <v>EXPH2G</v>
      </c>
      <c r="E90" s="63" t="str">
        <f>"Export technology - "&amp;Commodities!F27</f>
        <v>Export technology - Hydrogen Gas</v>
      </c>
      <c r="F90" s="52" t="s">
        <v>44</v>
      </c>
      <c r="G90" s="63"/>
      <c r="H90" s="52"/>
      <c r="I90" s="52"/>
      <c r="J90" s="52"/>
    </row>
    <row r="91" spans="2:10">
      <c r="B91" s="52"/>
      <c r="C91" s="76"/>
      <c r="D91" s="63" t="str">
        <f>$B$75&amp;Commodities!E28</f>
        <v>EXPAMM</v>
      </c>
      <c r="E91" s="63" t="str">
        <f>"Export technology - "&amp;Commodities!F28</f>
        <v>Export technology - Ammonia (Liquid)</v>
      </c>
      <c r="F91" s="52" t="s">
        <v>44</v>
      </c>
      <c r="G91" s="63"/>
      <c r="H91" s="52"/>
      <c r="I91" s="52"/>
      <c r="J91" s="52"/>
    </row>
    <row r="92" spans="2:10">
      <c r="B92" s="52"/>
      <c r="C92" s="76"/>
      <c r="D92" s="63" t="str">
        <f>$B$75&amp;Commodities!E29</f>
        <v>EXPDME</v>
      </c>
      <c r="E92" s="63" t="str">
        <f>"Export technology - "&amp;Commodities!F29</f>
        <v>Export technology - Dimethyl ether</v>
      </c>
      <c r="F92" s="52" t="s">
        <v>44</v>
      </c>
      <c r="G92" s="63"/>
      <c r="H92" s="52"/>
      <c r="I92" s="52"/>
      <c r="J92" s="52"/>
    </row>
    <row r="93" spans="2:10">
      <c r="B93" s="52"/>
      <c r="C93" s="76"/>
      <c r="D93" s="63" t="str">
        <f>$B$75&amp;Commodities!E30</f>
        <v>EXPKRB1</v>
      </c>
      <c r="E93" s="63" t="str">
        <f>"Export technology - "&amp;Commodities!F30</f>
        <v>Export technology - Bio Kerosene G1</v>
      </c>
      <c r="F93" s="52" t="s">
        <v>44</v>
      </c>
      <c r="G93" s="63"/>
      <c r="H93" s="52"/>
      <c r="I93" s="52"/>
      <c r="J93" s="52"/>
    </row>
    <row r="94" spans="2:10">
      <c r="B94" s="52"/>
      <c r="C94" s="76"/>
      <c r="D94" s="63" t="str">
        <f>$B$75&amp;Commodities!E31</f>
        <v>EXPKRB2</v>
      </c>
      <c r="E94" s="63" t="str">
        <f>"Export technology - "&amp;Commodities!F31</f>
        <v>Export technology - Bio Kerosene G2</v>
      </c>
      <c r="F94" s="52" t="s">
        <v>44</v>
      </c>
      <c r="G94" s="63"/>
      <c r="H94" s="52"/>
      <c r="I94" s="52"/>
      <c r="J94" s="52"/>
    </row>
    <row r="95" spans="2:10">
      <c r="B95" s="52"/>
      <c r="C95" s="76"/>
      <c r="D95" s="63" t="str">
        <f>$B$75&amp;Commodities!E32</f>
        <v>EXPKRE</v>
      </c>
      <c r="E95" s="63" t="str">
        <f>"Export technology - "&amp;Commodities!F32</f>
        <v>Export technology - Electro Kerosene</v>
      </c>
      <c r="F95" s="52" t="s">
        <v>44</v>
      </c>
      <c r="G95" s="63"/>
      <c r="H95" s="52"/>
      <c r="I95" s="52"/>
      <c r="J95" s="52"/>
    </row>
    <row r="96" spans="2:10">
      <c r="B96" s="52"/>
      <c r="C96" s="76"/>
      <c r="D96" s="63" t="str">
        <f>$B$75&amp;Commodities!E33</f>
        <v>EXPSNG1</v>
      </c>
      <c r="E96" s="63" t="str">
        <f>"Export technology - "&amp;Commodities!F33</f>
        <v>Export technology - Bio Synt. Nat. Gas G1</v>
      </c>
      <c r="F96" s="52" t="s">
        <v>44</v>
      </c>
      <c r="G96" s="63"/>
      <c r="H96" s="52"/>
      <c r="I96" s="52"/>
      <c r="J96" s="52"/>
    </row>
    <row r="97" spans="2:10">
      <c r="B97" s="52"/>
      <c r="C97" s="76"/>
      <c r="D97" s="63" t="str">
        <f>$B$75&amp;Commodities!E34</f>
        <v>EXPSNG2</v>
      </c>
      <c r="E97" s="63" t="str">
        <f>"Export technology - "&amp;Commodities!F34</f>
        <v>Export technology - Bio Synt. Nat. Gas G2</v>
      </c>
      <c r="F97" s="52" t="s">
        <v>44</v>
      </c>
      <c r="G97" s="63"/>
      <c r="H97" s="52"/>
      <c r="I97" s="52"/>
      <c r="J97" s="52"/>
    </row>
    <row r="98" spans="2:10">
      <c r="B98" s="52"/>
      <c r="C98" s="76"/>
      <c r="D98" s="63" t="str">
        <f>$B$75&amp;Commodities!E35</f>
        <v>EXPSNE</v>
      </c>
      <c r="E98" s="63" t="str">
        <f>"Export technology - "&amp;Commodities!F35</f>
        <v>Export technology - Electro Synt. Nat. Gas</v>
      </c>
      <c r="F98" s="52" t="s">
        <v>44</v>
      </c>
      <c r="G98" s="63"/>
      <c r="H98" s="52"/>
      <c r="I98" s="52"/>
      <c r="J98" s="52"/>
    </row>
    <row r="99" spans="2:10">
      <c r="B99" s="52"/>
      <c r="C99" s="76"/>
      <c r="D99" s="63" t="str">
        <f>$B$75&amp;Commodities!E36</f>
        <v>EXPDSB1</v>
      </c>
      <c r="E99" s="63" t="str">
        <f>"Export technology - "&amp;Commodities!F36</f>
        <v>Export technology - Biodiesel G1</v>
      </c>
      <c r="F99" s="52" t="s">
        <v>44</v>
      </c>
      <c r="G99" s="63"/>
      <c r="H99" s="52"/>
      <c r="I99" s="52"/>
      <c r="J99" s="52"/>
    </row>
    <row r="100" spans="2:10">
      <c r="B100" s="52"/>
      <c r="C100" s="76"/>
      <c r="D100" s="63" t="str">
        <f>$B$75&amp;Commodities!E37</f>
        <v>EXPDSB2</v>
      </c>
      <c r="E100" s="63" t="str">
        <f>"Export technology - "&amp;Commodities!F37</f>
        <v>Export technology - Biodiesel G2</v>
      </c>
      <c r="F100" s="52" t="s">
        <v>44</v>
      </c>
      <c r="G100" s="63"/>
      <c r="H100" s="52"/>
      <c r="I100" s="52"/>
      <c r="J100" s="52"/>
    </row>
    <row r="101" spans="2:10">
      <c r="B101" s="52"/>
      <c r="C101" s="76"/>
      <c r="D101" s="63" t="str">
        <f>$B$75&amp;Commodities!E38</f>
        <v>EXPDSE</v>
      </c>
      <c r="E101" s="63" t="str">
        <f>"Export technology - "&amp;Commodities!F38</f>
        <v>Export technology - Electro Diesel</v>
      </c>
      <c r="F101" s="52" t="s">
        <v>44</v>
      </c>
      <c r="G101" s="63"/>
      <c r="H101" s="52"/>
      <c r="I101" s="52"/>
      <c r="J101" s="52"/>
    </row>
    <row r="102" spans="2:10">
      <c r="B102" s="52"/>
      <c r="C102" s="76"/>
      <c r="D102" s="63" t="str">
        <f>$B$75&amp;Commodities!E39</f>
        <v>EXPGSB1</v>
      </c>
      <c r="E102" s="63" t="str">
        <f>"Export technology - "&amp;Commodities!F39</f>
        <v>Export technology - Bioethanol G1</v>
      </c>
      <c r="F102" s="52" t="s">
        <v>44</v>
      </c>
      <c r="G102" s="63"/>
      <c r="H102" s="52"/>
      <c r="I102" s="52"/>
      <c r="J102" s="52"/>
    </row>
    <row r="103" spans="2:10">
      <c r="B103" s="52"/>
      <c r="C103" s="76"/>
      <c r="D103" s="63" t="str">
        <f>$B$75&amp;Commodities!E40</f>
        <v>EXPGSB2</v>
      </c>
      <c r="E103" s="63" t="str">
        <f>"Export technology - "&amp;Commodities!F40</f>
        <v>Export technology - Bioethanol G2</v>
      </c>
      <c r="F103" s="52" t="s">
        <v>44</v>
      </c>
      <c r="G103" s="63"/>
      <c r="H103" s="52"/>
      <c r="I103" s="52"/>
      <c r="J103" s="52"/>
    </row>
    <row r="104" spans="2:10">
      <c r="B104" s="52"/>
      <c r="C104" s="76"/>
      <c r="D104" s="63" t="str">
        <f>$B$75&amp;Commodities!E41</f>
        <v>EXPGSE</v>
      </c>
      <c r="E104" s="63" t="str">
        <f>"Export technology - "&amp;Commodities!F41</f>
        <v>Export technology - Electro Gasoline</v>
      </c>
      <c r="F104" s="52" t="s">
        <v>44</v>
      </c>
      <c r="G104" s="63"/>
      <c r="H104" s="52"/>
      <c r="I104" s="52"/>
      <c r="J104" s="52"/>
    </row>
    <row r="105" spans="2:10">
      <c r="B105" s="52"/>
      <c r="C105" s="76"/>
      <c r="D105" s="63" t="str">
        <f>$B$75&amp;Commodities!E42</f>
        <v>EXPMOB1</v>
      </c>
      <c r="E105" s="63" t="str">
        <f>"Export technology - "&amp;Commodities!F42</f>
        <v>Export technology - Bio Methanol G1</v>
      </c>
      <c r="F105" s="52" t="s">
        <v>44</v>
      </c>
      <c r="G105" s="63"/>
      <c r="H105" s="52"/>
      <c r="I105" s="52"/>
      <c r="J105" s="52"/>
    </row>
    <row r="106" spans="2:10">
      <c r="B106" s="52"/>
      <c r="C106" s="76"/>
      <c r="D106" s="63" t="str">
        <f>$B$75&amp;Commodities!E43</f>
        <v>EXPMOB2</v>
      </c>
      <c r="E106" s="63" t="str">
        <f>"Export technology - "&amp;Commodities!F43</f>
        <v>Export technology - Bio Methanol G2</v>
      </c>
      <c r="F106" s="52" t="s">
        <v>44</v>
      </c>
      <c r="G106" s="63"/>
      <c r="H106" s="52"/>
      <c r="I106" s="52"/>
      <c r="J106" s="52"/>
    </row>
    <row r="107" spans="2:10">
      <c r="B107" s="52"/>
      <c r="C107" s="76"/>
      <c r="D107" s="63" t="str">
        <f>$B$75&amp;Commodities!E44</f>
        <v>EXPMOE</v>
      </c>
      <c r="E107" s="63" t="str">
        <f>"Export technology - "&amp;Commodities!F44</f>
        <v>Export technology - Electro Methanol</v>
      </c>
      <c r="F107" s="52" t="s">
        <v>44</v>
      </c>
      <c r="G107" s="63"/>
      <c r="H107" s="52"/>
      <c r="I107" s="52"/>
      <c r="J107" s="52"/>
    </row>
    <row r="108" spans="2:10">
      <c r="B108" s="52"/>
      <c r="C108" s="76"/>
      <c r="D108" s="63" t="str">
        <f>$B$75&amp;Commodities!E64</f>
        <v>EXPLNB</v>
      </c>
      <c r="E108" s="63" t="str">
        <f>"Export technology - "&amp;Commodities!F64</f>
        <v>Export technology - Bio Naphtha (Petroleoum)</v>
      </c>
      <c r="F108" s="52" t="s">
        <v>44</v>
      </c>
      <c r="G108" s="63"/>
      <c r="H108" s="52"/>
      <c r="I108" s="52"/>
      <c r="J108" s="52"/>
    </row>
    <row r="109" spans="2:10">
      <c r="B109" s="52"/>
      <c r="C109" s="76"/>
      <c r="D109" s="63" t="str">
        <f>$B$75&amp;Commodities!E65</f>
        <v>EXPGLY</v>
      </c>
      <c r="E109" s="63" t="str">
        <f>"Export technology - "&amp;Commodities!F65</f>
        <v>Export technology - Glycerol</v>
      </c>
      <c r="F109" s="52" t="s">
        <v>44</v>
      </c>
      <c r="G109" s="63"/>
      <c r="H109" s="52"/>
      <c r="I109" s="52"/>
      <c r="J109" s="52"/>
    </row>
    <row r="110" spans="2:10">
      <c r="B110" s="52"/>
      <c r="C110" s="76"/>
      <c r="D110" s="63" t="str">
        <f>$B$75&amp;Commodities!E66</f>
        <v>EXPRPC</v>
      </c>
      <c r="E110" s="63" t="str">
        <f>"Export technology - "&amp;Commodities!F66</f>
        <v>Export technology - Rape Cake</v>
      </c>
      <c r="F110" s="52" t="s">
        <v>44</v>
      </c>
      <c r="G110" s="63"/>
      <c r="H110" s="52"/>
      <c r="I110" s="52"/>
      <c r="J110" s="52"/>
    </row>
    <row r="111" spans="2:10">
      <c r="B111" s="67"/>
      <c r="C111" s="77"/>
      <c r="D111" s="68" t="str">
        <f>$B$75&amp;Commodities!E67</f>
        <v>EXPSGP</v>
      </c>
      <c r="E111" s="68" t="str">
        <f>"Export technology - "&amp;Commodities!F67</f>
        <v>Export technology - Sugar Beet Pulp</v>
      </c>
      <c r="F111" s="67" t="s">
        <v>44</v>
      </c>
      <c r="G111" s="68"/>
      <c r="H111" s="67"/>
      <c r="I111" s="67"/>
      <c r="J111" s="52"/>
    </row>
    <row r="112" spans="2:10">
      <c r="B112" s="63" t="s">
        <v>128</v>
      </c>
      <c r="C112" s="76"/>
      <c r="D112" s="48" t="str">
        <f>"FT-"&amp;Commodities!E77</f>
        <v>FT-SUPELC</v>
      </c>
      <c r="E112" s="48" t="str">
        <f>"FT technology - "&amp;Commodities!F77</f>
        <v>FT technology - Supply electricity</v>
      </c>
      <c r="F112" s="63" t="s">
        <v>44</v>
      </c>
      <c r="G112" s="63"/>
      <c r="H112" s="52"/>
      <c r="I112" s="52"/>
      <c r="J112" s="52"/>
    </row>
    <row r="113" spans="2:10">
      <c r="B113" s="52"/>
      <c r="C113" s="76"/>
      <c r="D113" s="48" t="str">
        <f>"FT-"&amp;Commodities!E78</f>
        <v>FT-SUPHETC</v>
      </c>
      <c r="E113" s="48" t="str">
        <f>"FT technology - "&amp;Commodities!F78</f>
        <v>FT technology - Supply Decentral district heating</v>
      </c>
      <c r="F113" s="63" t="s">
        <v>44</v>
      </c>
      <c r="G113" s="63"/>
      <c r="H113" s="52"/>
      <c r="I113" s="52"/>
      <c r="J113" s="52"/>
    </row>
    <row r="114" spans="2:10">
      <c r="B114" s="67"/>
      <c r="C114" s="77"/>
      <c r="D114" s="65" t="str">
        <f>"FT-"&amp;Commodities!E79</f>
        <v>FT-SUPHETD</v>
      </c>
      <c r="E114" s="65" t="str">
        <f>"FT technology - "&amp;Commodities!F79</f>
        <v>FT technology - Supply Central district heating</v>
      </c>
      <c r="F114" s="68" t="s">
        <v>44</v>
      </c>
      <c r="G114" s="68"/>
      <c r="H114" s="67"/>
      <c r="I114" s="67"/>
      <c r="J114" s="52"/>
    </row>
    <row r="115" spans="2:10">
      <c r="B115" s="63"/>
      <c r="C115" s="76"/>
      <c r="D115" s="48" t="str">
        <f>"FT-"&amp;Commodities!E80</f>
        <v>FT-SUPCOA</v>
      </c>
      <c r="E115" s="48" t="str">
        <f>"FT technology - "&amp;Commodities!F80</f>
        <v>FT technology - Supply Coal</v>
      </c>
      <c r="F115" s="63" t="s">
        <v>44</v>
      </c>
      <c r="G115" s="63"/>
      <c r="H115" s="52"/>
      <c r="I115" s="52"/>
      <c r="J115" s="52"/>
    </row>
    <row r="116" spans="2:10">
      <c r="B116" s="52"/>
      <c r="C116" s="76"/>
      <c r="D116" s="48" t="str">
        <f>"FT-"&amp;Commodities!E81</f>
        <v>FT-SUPNGA</v>
      </c>
      <c r="E116" s="48" t="str">
        <f>"FT technology - "&amp;Commodities!F81</f>
        <v>FT technology - Supply Natural Gas</v>
      </c>
      <c r="F116" s="63" t="s">
        <v>44</v>
      </c>
      <c r="G116" s="63"/>
      <c r="H116" s="52"/>
      <c r="I116" s="52"/>
      <c r="J116" s="52"/>
    </row>
    <row r="117" spans="2:10">
      <c r="B117" s="52"/>
      <c r="C117" s="76"/>
      <c r="D117" s="48" t="str">
        <f>"FT-"&amp;Commodities!E82</f>
        <v>FT-SUPCRD</v>
      </c>
      <c r="E117" s="48" t="str">
        <f>"FT technology - "&amp;Commodities!F82</f>
        <v>FT technology - Supply Crude Oil</v>
      </c>
      <c r="F117" s="63" t="s">
        <v>44</v>
      </c>
      <c r="G117" s="63"/>
      <c r="H117" s="52"/>
      <c r="I117" s="52"/>
      <c r="J117" s="52"/>
    </row>
    <row r="118" spans="2:10">
      <c r="B118" s="52"/>
      <c r="C118" s="76"/>
      <c r="D118" s="48" t="str">
        <f>"FT-"&amp;Commodities!E83</f>
        <v>FT-SUPLPG</v>
      </c>
      <c r="E118" s="48" t="str">
        <f>"FT technology - "&amp;Commodities!F83</f>
        <v>FT technology - Supply Liquid petrol gas</v>
      </c>
      <c r="F118" s="63" t="s">
        <v>44</v>
      </c>
      <c r="G118" s="63"/>
      <c r="H118" s="52"/>
      <c r="I118" s="52"/>
      <c r="J118" s="52"/>
    </row>
    <row r="119" spans="2:10">
      <c r="B119" s="52"/>
      <c r="C119" s="76"/>
      <c r="D119" s="48" t="str">
        <f>"FT-"&amp;Commodities!E84</f>
        <v>FT-SUPLVN</v>
      </c>
      <c r="E119" s="48" t="str">
        <f>"FT technology - "&amp;Commodities!F84</f>
        <v>FT technology - Supply Naphtha (Petroleoum)</v>
      </c>
      <c r="F119" s="63" t="s">
        <v>44</v>
      </c>
      <c r="G119" s="63"/>
      <c r="H119" s="52"/>
      <c r="I119" s="52"/>
      <c r="J119" s="52"/>
    </row>
    <row r="120" spans="2:10">
      <c r="B120" s="52"/>
      <c r="C120" s="76"/>
      <c r="D120" s="48" t="str">
        <f>"FT-"&amp;Commodities!E85</f>
        <v>FT-SUPGSL</v>
      </c>
      <c r="E120" s="48" t="str">
        <f>"FT technology - "&amp;Commodities!F85</f>
        <v>FT technology - Supply Gasoline</v>
      </c>
      <c r="F120" s="63" t="s">
        <v>44</v>
      </c>
      <c r="G120" s="63"/>
      <c r="H120" s="52"/>
      <c r="I120" s="52"/>
      <c r="J120" s="52"/>
    </row>
    <row r="121" spans="2:10">
      <c r="B121" s="52"/>
      <c r="C121" s="76"/>
      <c r="D121" s="48" t="str">
        <f>"FT-"&amp;Commodities!E86</f>
        <v>FT-SUPKER</v>
      </c>
      <c r="E121" s="48" t="str">
        <f>"FT technology - "&amp;Commodities!F86</f>
        <v>FT technology - Supply Kerosene</v>
      </c>
      <c r="F121" s="63" t="s">
        <v>44</v>
      </c>
      <c r="G121" s="63"/>
      <c r="H121" s="52"/>
      <c r="I121" s="52"/>
      <c r="J121" s="52"/>
    </row>
    <row r="122" spans="2:10">
      <c r="B122" s="52"/>
      <c r="C122" s="76"/>
      <c r="D122" s="48" t="str">
        <f>"FT-"&amp;Commodities!E87</f>
        <v>FT-SUPDSL</v>
      </c>
      <c r="E122" s="48" t="str">
        <f>"FT technology - "&amp;Commodities!F87</f>
        <v>FT technology - Supply Diesel</v>
      </c>
      <c r="F122" s="63" t="s">
        <v>44</v>
      </c>
      <c r="G122" s="63"/>
      <c r="H122" s="52"/>
      <c r="I122" s="52"/>
      <c r="J122" s="52"/>
    </row>
    <row r="123" spans="2:10">
      <c r="B123" s="52"/>
      <c r="C123" s="76"/>
      <c r="D123" s="48" t="str">
        <f>"FT-"&amp;Commodities!E88</f>
        <v>FT-SUPHFO</v>
      </c>
      <c r="E123" s="48" t="str">
        <f>"FT technology - "&amp;Commodities!F88</f>
        <v>FT technology - Supply Heavy Fuel Oil</v>
      </c>
      <c r="F123" s="63" t="s">
        <v>44</v>
      </c>
      <c r="G123" s="63"/>
      <c r="H123" s="52"/>
      <c r="I123" s="52"/>
      <c r="J123" s="52"/>
    </row>
    <row r="124" spans="2:10">
      <c r="D124" s="48" t="str">
        <f>"FT-"&amp;Commodities!E89</f>
        <v>FT-SUPMGO</v>
      </c>
      <c r="E124" s="48" t="str">
        <f>"FT technology - "&amp;Commodities!F89</f>
        <v>FT technology - Supply Marine Gas Oil</v>
      </c>
      <c r="F124" s="63" t="s">
        <v>44</v>
      </c>
      <c r="G124" s="63"/>
      <c r="H124" s="52"/>
      <c r="I124" s="52"/>
      <c r="J124" s="52"/>
    </row>
    <row r="125" spans="2:10">
      <c r="D125" s="48" t="str">
        <f>"FT-"&amp;Commodities!E90</f>
        <v>FT-SUPAGSL</v>
      </c>
      <c r="E125" s="48" t="str">
        <f>"FT technology - "&amp;Commodities!F90</f>
        <v>FT technology - Supply Aviation gasoline</v>
      </c>
      <c r="F125" s="63" t="s">
        <v>44</v>
      </c>
      <c r="G125" s="63"/>
      <c r="H125" s="52"/>
      <c r="I125" s="52"/>
      <c r="J125" s="52"/>
    </row>
    <row r="126" spans="2:10">
      <c r="D126" s="48" t="str">
        <f>"FT-"&amp;Commodities!E91</f>
        <v>FT-SUPWST</v>
      </c>
      <c r="E126" s="48" t="str">
        <f>"FT technology - "&amp;Commodities!F91</f>
        <v>FT technology - Supply Waste</v>
      </c>
      <c r="F126" s="63" t="s">
        <v>44</v>
      </c>
      <c r="G126" s="63"/>
      <c r="H126" s="52"/>
      <c r="I126" s="52"/>
      <c r="J126" s="52"/>
    </row>
    <row r="127" spans="2:10">
      <c r="D127" s="48" t="str">
        <f>"FT-"&amp;Commodities!E92</f>
        <v>FT-SUPSTR</v>
      </c>
      <c r="E127" s="48" t="str">
        <f>"FT technology - "&amp;Commodities!F92</f>
        <v>FT technology - Supply Straw</v>
      </c>
      <c r="F127" s="63" t="s">
        <v>44</v>
      </c>
      <c r="G127" s="63"/>
      <c r="H127" s="52"/>
      <c r="I127" s="52"/>
      <c r="J127" s="52"/>
    </row>
    <row r="128" spans="2:10">
      <c r="D128" s="48" t="str">
        <f>"FT-"&amp;Commodities!E93</f>
        <v>FT-SUPGRS</v>
      </c>
      <c r="E128" s="48" t="str">
        <f>"FT technology - "&amp;Commodities!F93</f>
        <v>FT technology - Supply Grass</v>
      </c>
      <c r="F128" s="63" t="s">
        <v>44</v>
      </c>
      <c r="G128" s="63"/>
      <c r="H128" s="52"/>
      <c r="I128" s="52"/>
      <c r="J128" s="52"/>
    </row>
    <row r="129" spans="4:10">
      <c r="D129" s="48" t="str">
        <f>"FT-"&amp;Commodities!E94</f>
        <v>FT-SUPWPE</v>
      </c>
      <c r="E129" s="48" t="str">
        <f>"FT technology - "&amp;Commodities!F94</f>
        <v>FT technology - Supply Wood pellets</v>
      </c>
      <c r="F129" s="63" t="s">
        <v>44</v>
      </c>
      <c r="G129" s="63"/>
      <c r="H129" s="52"/>
      <c r="I129" s="52"/>
      <c r="J129" s="52"/>
    </row>
    <row r="130" spans="4:10">
      <c r="D130" s="48" t="str">
        <f>"FT-"&amp;Commodities!E95</f>
        <v>FT-SUPWCH</v>
      </c>
      <c r="E130" s="48" t="str">
        <f>"FT technology - "&amp;Commodities!F95</f>
        <v>FT technology - Supply Wood chips and wood waste</v>
      </c>
      <c r="F130" s="63" t="s">
        <v>44</v>
      </c>
      <c r="G130" s="63"/>
      <c r="H130" s="52"/>
      <c r="I130" s="52"/>
      <c r="J130" s="52"/>
    </row>
    <row r="131" spans="4:10">
      <c r="D131" s="48" t="str">
        <f>"FT-"&amp;Commodities!E96</f>
        <v>FT-SUPFIW</v>
      </c>
      <c r="E131" s="48" t="str">
        <f>"FT technology - "&amp;Commodities!F96</f>
        <v>FT technology - Supply Firewood</v>
      </c>
      <c r="F131" s="63" t="s">
        <v>44</v>
      </c>
      <c r="G131" s="63"/>
      <c r="H131" s="52"/>
      <c r="I131" s="52"/>
      <c r="J131" s="52"/>
    </row>
    <row r="132" spans="4:10">
      <c r="D132" s="48" t="str">
        <f>"FT-"&amp;Commodities!E97</f>
        <v>FT-SUPCRN</v>
      </c>
      <c r="E132" s="48" t="str">
        <f>"FT technology - "&amp;Commodities!F97</f>
        <v>FT technology - Supply Corn</v>
      </c>
      <c r="F132" s="63" t="s">
        <v>44</v>
      </c>
      <c r="G132" s="63"/>
      <c r="H132" s="52"/>
      <c r="I132" s="52"/>
      <c r="J132" s="52"/>
    </row>
    <row r="133" spans="4:10">
      <c r="D133" s="48" t="str">
        <f>"FT-"&amp;Commodities!E98</f>
        <v>FT-SUPRPS</v>
      </c>
      <c r="E133" s="48" t="str">
        <f>"FT technology - "&amp;Commodities!F98</f>
        <v>FT technology - Supply Rapeseed</v>
      </c>
      <c r="F133" s="63" t="s">
        <v>44</v>
      </c>
      <c r="G133" s="63"/>
      <c r="H133" s="52"/>
      <c r="I133" s="52"/>
      <c r="J133" s="52"/>
    </row>
    <row r="134" spans="4:10">
      <c r="D134" s="48" t="str">
        <f>"FT-"&amp;Commodities!E99</f>
        <v>FT-SUPSGB</v>
      </c>
      <c r="E134" s="48" t="str">
        <f>"FT technology - "&amp;Commodities!F99</f>
        <v>FT technology - Supply Sugar Beet</v>
      </c>
      <c r="F134" s="63" t="s">
        <v>44</v>
      </c>
      <c r="G134" s="63"/>
      <c r="H134" s="52"/>
      <c r="I134" s="52"/>
      <c r="J134" s="52"/>
    </row>
    <row r="135" spans="4:10">
      <c r="D135" s="48" t="str">
        <f>"FT-"&amp;Commodities!E100</f>
        <v>FT-SUPDLI</v>
      </c>
      <c r="E135" s="48" t="str">
        <f>"FT technology - "&amp;Commodities!F100</f>
        <v>FT technology - Supply Deep Litter</v>
      </c>
      <c r="F135" s="63" t="s">
        <v>44</v>
      </c>
      <c r="G135" s="63"/>
      <c r="H135" s="52"/>
      <c r="I135" s="52"/>
      <c r="J135" s="52"/>
    </row>
    <row r="136" spans="4:10">
      <c r="D136" s="48" t="str">
        <f>"FT-"&amp;Commodities!E101</f>
        <v>FT-SUPMNR</v>
      </c>
      <c r="E136" s="48" t="str">
        <f>"FT technology - "&amp;Commodities!F101</f>
        <v>FT technology - Supply Manure (Gylle)</v>
      </c>
      <c r="F136" s="63" t="s">
        <v>44</v>
      </c>
      <c r="G136" s="63"/>
      <c r="H136" s="52"/>
      <c r="I136" s="52"/>
      <c r="J136" s="52"/>
    </row>
    <row r="137" spans="4:10">
      <c r="D137" s="48" t="str">
        <f>"FT-"&amp;Commodities!E102</f>
        <v>FT-SUPBGA</v>
      </c>
      <c r="E137" s="48" t="str">
        <f>"FT technology - "&amp;Commodities!F102</f>
        <v>FT technology - Supply Biogas</v>
      </c>
      <c r="F137" s="63" t="s">
        <v>44</v>
      </c>
      <c r="G137" s="63"/>
      <c r="H137" s="52"/>
      <c r="I137" s="52"/>
      <c r="J137" s="52"/>
    </row>
    <row r="138" spans="4:10">
      <c r="D138" s="48" t="str">
        <f>"FT-"&amp;Commodities!E103</f>
        <v>FT-SUPHFB</v>
      </c>
      <c r="E138" s="48" t="str">
        <f>"FT technology - "&amp;Commodities!F103</f>
        <v>FT technology - Supply Heavy Fuel Bio Oil</v>
      </c>
      <c r="F138" s="63" t="s">
        <v>44</v>
      </c>
      <c r="G138" s="63"/>
      <c r="H138" s="52"/>
      <c r="I138" s="52"/>
      <c r="J138" s="52"/>
    </row>
    <row r="139" spans="4:10">
      <c r="D139" s="48" t="str">
        <f>"FT-"&amp;Commodities!E104</f>
        <v>FT-SUPDDGS</v>
      </c>
      <c r="E139" s="48" t="str">
        <f>"FT technology - "&amp;Commodities!F104</f>
        <v>FT technology - Supply Ethanol</v>
      </c>
      <c r="F139" s="63" t="s">
        <v>44</v>
      </c>
      <c r="G139" s="63"/>
      <c r="H139" s="52"/>
      <c r="I139" s="52"/>
      <c r="J139" s="52"/>
    </row>
    <row r="140" spans="4:10">
      <c r="D140" s="48" t="str">
        <f>"FT-"&amp;Commodities!E105</f>
        <v>FT-SUPH2</v>
      </c>
      <c r="E140" s="48" t="str">
        <f>"FT technology - "&amp;Commodities!F105</f>
        <v>FT technology - Supply Hydrogen</v>
      </c>
      <c r="F140" s="63" t="s">
        <v>44</v>
      </c>
      <c r="G140" s="63"/>
      <c r="H140" s="52"/>
      <c r="I140" s="52"/>
      <c r="J140" s="52"/>
    </row>
    <row r="141" spans="4:10">
      <c r="D141" s="48" t="str">
        <f>"FT-"&amp;Commodities!E106</f>
        <v>FT-SUPH2G</v>
      </c>
      <c r="E141" s="48" t="str">
        <f>"FT technology - "&amp;Commodities!F106</f>
        <v>FT technology - Supply Hydrogen Gas</v>
      </c>
      <c r="F141" s="63" t="s">
        <v>44</v>
      </c>
      <c r="G141" s="63"/>
      <c r="H141" s="52"/>
      <c r="I141" s="52"/>
      <c r="J141" s="52"/>
    </row>
    <row r="142" spans="4:10">
      <c r="D142" s="48" t="str">
        <f>"FT-"&amp;Commodities!E107</f>
        <v>FT-SUPAMM</v>
      </c>
      <c r="E142" s="48" t="str">
        <f>"FT technology - "&amp;Commodities!F107</f>
        <v>FT technology - Supply Ammonia (Liquid)</v>
      </c>
      <c r="F142" s="63" t="s">
        <v>44</v>
      </c>
      <c r="G142" s="63"/>
      <c r="H142" s="52"/>
      <c r="I142" s="52"/>
      <c r="J142" s="52"/>
    </row>
    <row r="143" spans="4:10">
      <c r="D143" s="48" t="str">
        <f>"FT-"&amp;Commodities!E108</f>
        <v>FT-SUPDME</v>
      </c>
      <c r="E143" s="48" t="str">
        <f>"FT technology - "&amp;Commodities!F108</f>
        <v>FT technology - Supply Dimethyl ether</v>
      </c>
      <c r="F143" s="63" t="s">
        <v>44</v>
      </c>
      <c r="G143" s="63"/>
      <c r="H143" s="52"/>
      <c r="I143" s="52"/>
      <c r="J143" s="52"/>
    </row>
    <row r="144" spans="4:10">
      <c r="D144" s="48" t="str">
        <f>"FT-"&amp;Commodities!E109</f>
        <v>FT-SUPKRB</v>
      </c>
      <c r="E144" s="48" t="str">
        <f>"FT technology - "&amp;Commodities!F109</f>
        <v>FT technology - Supply Bio Kerosene</v>
      </c>
      <c r="F144" s="63" t="s">
        <v>44</v>
      </c>
      <c r="G144" s="63"/>
      <c r="H144" s="52"/>
      <c r="I144" s="52"/>
      <c r="J144" s="52"/>
    </row>
    <row r="145" spans="2:10">
      <c r="D145" s="48" t="str">
        <f>"FT-"&amp;Commodities!E110</f>
        <v>FT-SUPSNG</v>
      </c>
      <c r="E145" s="48" t="str">
        <f>"FT technology - "&amp;Commodities!F110</f>
        <v>FT technology - Supply Bio Synt. Nat. Gas</v>
      </c>
      <c r="F145" s="63" t="s">
        <v>44</v>
      </c>
      <c r="G145" s="63"/>
      <c r="H145" s="52"/>
      <c r="I145" s="52"/>
      <c r="J145" s="52"/>
    </row>
    <row r="146" spans="2:10">
      <c r="D146" s="48" t="str">
        <f>"FT-"&amp;Commodities!E111</f>
        <v>FT-SUPDSB</v>
      </c>
      <c r="E146" s="48" t="str">
        <f>"FT technology - "&amp;Commodities!F111</f>
        <v>FT technology - Supply Biodiesel</v>
      </c>
      <c r="F146" s="63" t="s">
        <v>44</v>
      </c>
      <c r="G146" s="63"/>
      <c r="H146" s="52"/>
      <c r="I146" s="52"/>
      <c r="J146" s="52"/>
    </row>
    <row r="147" spans="2:10">
      <c r="D147" s="48" t="str">
        <f>"FT-"&amp;Commodities!E112</f>
        <v>FT-SUPGSB</v>
      </c>
      <c r="E147" s="48" t="str">
        <f>"FT technology - "&amp;Commodities!F112</f>
        <v>FT technology - Supply Bioethanol</v>
      </c>
      <c r="F147" s="63" t="s">
        <v>44</v>
      </c>
      <c r="G147" s="63"/>
      <c r="H147" s="52"/>
      <c r="I147" s="52"/>
      <c r="J147" s="52"/>
    </row>
    <row r="148" spans="2:10">
      <c r="D148" s="48" t="str">
        <f>"FT-"&amp;Commodities!E113</f>
        <v>FT-SUPMOB</v>
      </c>
      <c r="E148" s="48" t="str">
        <f>"FT technology - "&amp;Commodities!F113</f>
        <v>FT technology - Supply Bio Methanol</v>
      </c>
      <c r="F148" s="63" t="s">
        <v>44</v>
      </c>
      <c r="G148" s="63"/>
      <c r="H148" s="52"/>
      <c r="I148" s="52"/>
      <c r="J148" s="52"/>
    </row>
    <row r="149" spans="2:10">
      <c r="D149" s="66" t="s">
        <v>463</v>
      </c>
      <c r="E149" s="48" t="str">
        <f>"FT technology - "&amp;Commodities!F56</f>
        <v>FT technology - Mining Natural Gas</v>
      </c>
      <c r="F149" s="63" t="s">
        <v>44</v>
      </c>
      <c r="G149" s="63"/>
      <c r="H149" s="52"/>
      <c r="I149" s="52"/>
      <c r="J149" s="52"/>
    </row>
    <row r="150" spans="2:10">
      <c r="B150" s="65"/>
      <c r="C150" s="65"/>
      <c r="D150" s="74" t="s">
        <v>464</v>
      </c>
      <c r="E150" s="65" t="str">
        <f>"FT technology - "&amp;Commodities!F57</f>
        <v>FT technology - Mining Crude Oil</v>
      </c>
      <c r="F150" s="68" t="s">
        <v>44</v>
      </c>
      <c r="G150" s="68"/>
      <c r="H150" s="67"/>
      <c r="I150" s="67"/>
      <c r="J150" s="52"/>
    </row>
    <row r="151" spans="2:10">
      <c r="D151" s="66" t="s">
        <v>465</v>
      </c>
      <c r="E151" s="48" t="str">
        <f>E147 &amp;" 2020"</f>
        <v>FT technology - Supply Bioethanol 2020</v>
      </c>
      <c r="F151" s="63" t="s">
        <v>44</v>
      </c>
      <c r="G151" s="63"/>
      <c r="H151" s="52"/>
      <c r="I151" s="52"/>
      <c r="J151" s="52"/>
    </row>
    <row r="152" spans="2:10">
      <c r="D152" s="74" t="s">
        <v>466</v>
      </c>
      <c r="E152" s="48" t="str">
        <f>E148 &amp;" 2020"</f>
        <v>FT technology - Supply Bio Methanol 2020</v>
      </c>
      <c r="F152" s="68" t="s">
        <v>44</v>
      </c>
      <c r="G152" s="63"/>
      <c r="H152" s="52"/>
      <c r="I152" s="52"/>
      <c r="J152" s="52"/>
    </row>
    <row r="153" spans="2:10">
      <c r="D153" s="66" t="s">
        <v>467</v>
      </c>
      <c r="E153" s="48" t="str">
        <f>E149 &amp;" Electric"</f>
        <v>FT technology - Mining Natural Gas Electric</v>
      </c>
      <c r="F153" s="63" t="s">
        <v>44</v>
      </c>
      <c r="G153" s="63"/>
      <c r="H153" s="52"/>
      <c r="I153" s="52"/>
      <c r="J153" s="52"/>
    </row>
    <row r="154" spans="2:10">
      <c r="D154" s="74" t="s">
        <v>468</v>
      </c>
      <c r="E154" s="48" t="str">
        <f>E150 &amp;" Electric"</f>
        <v>FT technology - Mining Crude Oil Electric</v>
      </c>
      <c r="F154" s="68" t="s">
        <v>44</v>
      </c>
      <c r="G154" s="63"/>
      <c r="H154" s="52"/>
      <c r="I154" s="52"/>
      <c r="J154" s="52"/>
    </row>
    <row r="155" spans="2:10" ht="14.4">
      <c r="B155"/>
      <c r="D155" t="s">
        <v>513</v>
      </c>
      <c r="E155" t="s">
        <v>513</v>
      </c>
      <c r="F155" t="s">
        <v>44</v>
      </c>
      <c r="G155"/>
      <c r="H155"/>
      <c r="I155" s="52"/>
      <c r="J155" s="52"/>
    </row>
    <row r="156" spans="2:10" ht="14.4">
      <c r="B156" t="s">
        <v>127</v>
      </c>
      <c r="D156" t="s">
        <v>515</v>
      </c>
      <c r="E156" t="s">
        <v>512</v>
      </c>
      <c r="F156" t="s">
        <v>44</v>
      </c>
      <c r="G156"/>
      <c r="H156"/>
      <c r="I156" s="52"/>
      <c r="J156" s="52"/>
    </row>
    <row r="157" spans="2:10">
      <c r="D157" s="66" t="s">
        <v>517</v>
      </c>
      <c r="E157" s="66" t="s">
        <v>516</v>
      </c>
      <c r="F157" s="63" t="s">
        <v>44</v>
      </c>
      <c r="G157" s="63"/>
      <c r="H157" s="52"/>
      <c r="I157" s="52"/>
      <c r="J157" s="52"/>
    </row>
    <row r="158" spans="2:10">
      <c r="F158" s="63"/>
      <c r="G158" s="63"/>
      <c r="H158" s="52"/>
      <c r="I158" s="52"/>
      <c r="J158" s="52"/>
    </row>
    <row r="159" spans="2:10">
      <c r="G159" s="63"/>
      <c r="H159" s="52"/>
      <c r="I159" s="52"/>
      <c r="J159" s="52"/>
    </row>
    <row r="160" spans="2:10">
      <c r="G160" s="63"/>
      <c r="H160" s="52"/>
      <c r="I160" s="52"/>
      <c r="J160" s="52"/>
    </row>
    <row r="161" spans="7:10">
      <c r="G161" s="63"/>
      <c r="H161" s="52"/>
      <c r="I161" s="52"/>
      <c r="J161" s="52"/>
    </row>
    <row r="162" spans="7:10">
      <c r="G162" s="63"/>
      <c r="H162" s="52"/>
      <c r="I162" s="52"/>
      <c r="J162" s="52"/>
    </row>
    <row r="163" spans="7:10">
      <c r="G163" s="63"/>
      <c r="H163" s="52"/>
      <c r="I163" s="52"/>
      <c r="J163" s="52"/>
    </row>
    <row r="164" spans="7:10">
      <c r="G164" s="63"/>
      <c r="H164" s="52"/>
      <c r="I164" s="52"/>
      <c r="J164" s="52"/>
    </row>
    <row r="165" spans="7:10">
      <c r="G165" s="63"/>
      <c r="H165" s="52"/>
      <c r="I165" s="52"/>
      <c r="J165" s="52"/>
    </row>
    <row r="166" spans="7:10">
      <c r="G166" s="63"/>
      <c r="H166" s="52"/>
      <c r="I166" s="52"/>
      <c r="J166" s="52"/>
    </row>
    <row r="167" spans="7:10">
      <c r="G167" s="63"/>
      <c r="H167" s="52"/>
      <c r="I167" s="52"/>
      <c r="J167" s="52"/>
    </row>
    <row r="168" spans="7:10">
      <c r="G168" s="52"/>
      <c r="H168" s="52"/>
      <c r="I168" s="52"/>
      <c r="J168" s="52"/>
    </row>
    <row r="169" spans="7:10">
      <c r="G169" s="52"/>
      <c r="H169" s="52"/>
      <c r="I169" s="52"/>
      <c r="J169" s="52"/>
    </row>
    <row r="170" spans="7:10">
      <c r="G170" s="52"/>
      <c r="H170" s="52"/>
      <c r="I170" s="52"/>
      <c r="J170" s="52"/>
    </row>
    <row r="171" spans="7:10">
      <c r="G171" s="52"/>
      <c r="H171" s="52"/>
      <c r="I171" s="52"/>
      <c r="J171" s="52"/>
    </row>
    <row r="172" spans="7:10">
      <c r="G172" s="52"/>
      <c r="H172" s="52"/>
      <c r="I172" s="52"/>
      <c r="J172" s="52"/>
    </row>
    <row r="173" spans="7:10">
      <c r="G173" s="52"/>
      <c r="H173" s="52"/>
      <c r="I173" s="52"/>
      <c r="J173" s="52"/>
    </row>
    <row r="174" spans="7:10">
      <c r="G174" s="52"/>
      <c r="H174" s="52"/>
      <c r="I174" s="52"/>
      <c r="J174" s="52"/>
    </row>
    <row r="175" spans="7:10">
      <c r="G175" s="52"/>
      <c r="H175" s="52"/>
      <c r="I175" s="52"/>
      <c r="J175" s="52"/>
    </row>
    <row r="176" spans="7:10">
      <c r="G176" s="52"/>
      <c r="H176" s="52"/>
      <c r="I176" s="52"/>
      <c r="J176" s="52"/>
    </row>
    <row r="177" spans="7:10">
      <c r="G177" s="52"/>
      <c r="H177" s="52"/>
      <c r="I177" s="52"/>
      <c r="J177" s="52"/>
    </row>
    <row r="178" spans="7:10">
      <c r="G178" s="52"/>
      <c r="H178" s="52"/>
      <c r="I178" s="52"/>
      <c r="J178" s="52"/>
    </row>
  </sheetData>
  <pageMargins left="0.75" right="0.75" top="1" bottom="1" header="0.5" footer="0.5"/>
  <pageSetup paperSize="9" orientation="portrait" horizontalDpi="300" verticalDpi="300"/>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CDA7C3-9C74-4681-AEBB-CA669262FFCC}">
  <sheetPr>
    <tabColor rgb="FF92D050"/>
  </sheetPr>
  <dimension ref="B1:BC317"/>
  <sheetViews>
    <sheetView tabSelected="1" zoomScale="70" zoomScaleNormal="70" workbookViewId="0">
      <pane xSplit="2" ySplit="6" topLeftCell="C87" activePane="bottomRight" state="frozen"/>
      <selection activeCell="C13" sqref="C13"/>
      <selection pane="topRight" activeCell="C13" sqref="C13"/>
      <selection pane="bottomLeft" activeCell="C13" sqref="C13"/>
      <selection pane="bottomRight" activeCell="C116" sqref="C116"/>
    </sheetView>
  </sheetViews>
  <sheetFormatPr defaultColWidth="8.6640625" defaultRowHeight="13.2"/>
  <cols>
    <col min="1" max="1" width="3.33203125" style="48" customWidth="1"/>
    <col min="2" max="2" width="14.109375" style="48" customWidth="1"/>
    <col min="3" max="3" width="42.6640625" style="48" customWidth="1"/>
    <col min="4" max="4" width="37.109375" style="48" bestFit="1" customWidth="1"/>
    <col min="5" max="5" width="22.6640625" style="82" customWidth="1"/>
    <col min="6" max="6" width="13" style="79" customWidth="1"/>
    <col min="7" max="47" width="13" style="48" customWidth="1"/>
    <col min="48" max="48" width="10" style="48" bestFit="1" customWidth="1"/>
    <col min="49" max="49" width="8.6640625" style="48" customWidth="1"/>
    <col min="50" max="52" width="12.6640625" style="48" customWidth="1"/>
    <col min="53" max="54" width="13" style="48" customWidth="1"/>
    <col min="55" max="16384" width="8.6640625" style="48"/>
  </cols>
  <sheetData>
    <row r="1" spans="2:55">
      <c r="E1" s="78"/>
      <c r="F1" s="78"/>
      <c r="G1" s="79"/>
      <c r="H1" s="79"/>
      <c r="AU1" s="48" t="s">
        <v>469</v>
      </c>
      <c r="AW1" s="80">
        <v>2989.6312499999999</v>
      </c>
      <c r="AX1" s="80">
        <v>2817.7530000000002</v>
      </c>
      <c r="AY1" s="80">
        <v>3164.2807499999999</v>
      </c>
      <c r="AZ1" s="80">
        <v>3002.0002500000001</v>
      </c>
      <c r="BA1" s="80">
        <v>2982.7717499999999</v>
      </c>
      <c r="BB1" s="81">
        <v>3164.2807499999999</v>
      </c>
      <c r="BC1" s="48">
        <v>5</v>
      </c>
    </row>
    <row r="2" spans="2:55">
      <c r="D2" s="78"/>
      <c r="E2" s="49"/>
      <c r="F2" s="49"/>
      <c r="G2" s="79"/>
      <c r="H2" s="79"/>
      <c r="AU2" s="48" t="s">
        <v>470</v>
      </c>
      <c r="AW2" s="80">
        <v>2861.8199999999997</v>
      </c>
      <c r="AX2" s="80">
        <v>2759.5574999999999</v>
      </c>
      <c r="AY2" s="80">
        <v>2443.7842500000002</v>
      </c>
      <c r="AZ2" s="80">
        <v>2352.4994999999999</v>
      </c>
      <c r="BA2" s="80">
        <v>2416.2464999999997</v>
      </c>
      <c r="BB2" s="81">
        <v>2861.8199999999997</v>
      </c>
      <c r="BC2" s="48">
        <v>5</v>
      </c>
    </row>
    <row r="3" spans="2:55">
      <c r="D3" s="78"/>
      <c r="E3" s="49"/>
      <c r="F3" s="49"/>
      <c r="G3" s="79"/>
      <c r="H3" s="79"/>
      <c r="AW3" s="80"/>
      <c r="AX3" s="80"/>
      <c r="AY3" s="80"/>
      <c r="AZ3" s="80"/>
      <c r="BA3" s="80"/>
      <c r="BB3" s="81"/>
    </row>
    <row r="4" spans="2:55">
      <c r="F4" s="83" t="s">
        <v>129</v>
      </c>
      <c r="G4" s="79"/>
      <c r="H4" s="79"/>
    </row>
    <row r="5" spans="2:55" ht="27.6">
      <c r="B5" s="84" t="s">
        <v>110</v>
      </c>
      <c r="C5" s="84" t="s">
        <v>130</v>
      </c>
      <c r="D5" s="84" t="s">
        <v>131</v>
      </c>
      <c r="E5" s="84" t="s">
        <v>132</v>
      </c>
      <c r="F5" s="84" t="s">
        <v>133</v>
      </c>
      <c r="G5" s="85" t="s">
        <v>134</v>
      </c>
      <c r="H5" s="86" t="s">
        <v>315</v>
      </c>
      <c r="I5" s="86" t="s">
        <v>316</v>
      </c>
      <c r="J5" s="86" t="s">
        <v>317</v>
      </c>
      <c r="K5" s="85" t="s">
        <v>318</v>
      </c>
      <c r="L5" s="85" t="s">
        <v>319</v>
      </c>
      <c r="M5" s="85" t="s">
        <v>135</v>
      </c>
      <c r="N5" s="85" t="s">
        <v>320</v>
      </c>
      <c r="O5" s="85" t="s">
        <v>321</v>
      </c>
      <c r="P5" s="85" t="s">
        <v>322</v>
      </c>
      <c r="Q5" s="85" t="s">
        <v>136</v>
      </c>
      <c r="R5" s="85" t="s">
        <v>323</v>
      </c>
      <c r="S5" s="85" t="s">
        <v>324</v>
      </c>
      <c r="T5" s="85" t="s">
        <v>325</v>
      </c>
      <c r="U5" s="85" t="s">
        <v>326</v>
      </c>
      <c r="V5" s="85" t="s">
        <v>137</v>
      </c>
      <c r="W5" s="85" t="s">
        <v>327</v>
      </c>
      <c r="X5" s="85" t="s">
        <v>328</v>
      </c>
      <c r="Y5" s="85" t="s">
        <v>329</v>
      </c>
      <c r="Z5" s="85" t="s">
        <v>330</v>
      </c>
      <c r="AA5" s="85" t="s">
        <v>138</v>
      </c>
      <c r="AB5" s="85" t="s">
        <v>331</v>
      </c>
      <c r="AC5" s="85" t="s">
        <v>332</v>
      </c>
      <c r="AD5" s="85" t="s">
        <v>333</v>
      </c>
      <c r="AE5" s="85" t="s">
        <v>334</v>
      </c>
      <c r="AF5" s="85" t="s">
        <v>139</v>
      </c>
      <c r="AG5" s="85" t="s">
        <v>335</v>
      </c>
      <c r="AH5" s="85" t="s">
        <v>336</v>
      </c>
      <c r="AI5" s="85" t="s">
        <v>337</v>
      </c>
      <c r="AJ5" s="85" t="s">
        <v>338</v>
      </c>
      <c r="AK5" s="85" t="s">
        <v>140</v>
      </c>
      <c r="AL5" s="85" t="s">
        <v>339</v>
      </c>
      <c r="AM5" s="85" t="s">
        <v>340</v>
      </c>
      <c r="AN5" s="85" t="s">
        <v>341</v>
      </c>
      <c r="AO5" s="85" t="s">
        <v>342</v>
      </c>
      <c r="AP5" s="85" t="s">
        <v>343</v>
      </c>
      <c r="AQ5" s="85" t="s">
        <v>344</v>
      </c>
      <c r="AR5" s="85" t="s">
        <v>345</v>
      </c>
      <c r="AS5" s="85" t="s">
        <v>346</v>
      </c>
      <c r="AT5" s="85" t="s">
        <v>347</v>
      </c>
      <c r="AU5" s="85" t="s">
        <v>141</v>
      </c>
      <c r="AV5" s="85" t="s">
        <v>348</v>
      </c>
      <c r="AW5" s="87" t="s">
        <v>506</v>
      </c>
      <c r="AX5" s="87" t="s">
        <v>507</v>
      </c>
      <c r="AY5" s="87" t="s">
        <v>508</v>
      </c>
      <c r="AZ5" s="87" t="s">
        <v>509</v>
      </c>
      <c r="BA5" s="87" t="s">
        <v>511</v>
      </c>
      <c r="BB5" s="87" t="s">
        <v>510</v>
      </c>
      <c r="BC5" s="87" t="s">
        <v>471</v>
      </c>
    </row>
    <row r="6" spans="2:55" ht="19.8" thickBot="1">
      <c r="B6" s="88" t="s">
        <v>142</v>
      </c>
      <c r="C6" s="89"/>
      <c r="D6" s="89"/>
      <c r="E6" s="89"/>
      <c r="F6" s="89" t="s">
        <v>143</v>
      </c>
      <c r="G6" s="90">
        <v>2010</v>
      </c>
      <c r="H6" s="90">
        <v>2011</v>
      </c>
      <c r="I6" s="90">
        <v>2012</v>
      </c>
      <c r="J6" s="90">
        <v>2013</v>
      </c>
      <c r="K6" s="90">
        <v>2014</v>
      </c>
      <c r="L6" s="90">
        <v>2015</v>
      </c>
      <c r="M6" s="90">
        <v>2016</v>
      </c>
      <c r="N6" s="90">
        <v>2017</v>
      </c>
      <c r="O6" s="90">
        <v>2018</v>
      </c>
      <c r="P6" s="90">
        <v>2019</v>
      </c>
      <c r="Q6" s="90">
        <v>2020</v>
      </c>
      <c r="R6" s="90">
        <v>2021</v>
      </c>
      <c r="S6" s="90">
        <v>2022</v>
      </c>
      <c r="T6" s="90">
        <v>2023</v>
      </c>
      <c r="U6" s="90">
        <v>2024</v>
      </c>
      <c r="V6" s="90">
        <v>2025</v>
      </c>
      <c r="W6" s="90">
        <v>2026</v>
      </c>
      <c r="X6" s="90">
        <v>2027</v>
      </c>
      <c r="Y6" s="90">
        <v>2028</v>
      </c>
      <c r="Z6" s="90">
        <v>2029</v>
      </c>
      <c r="AA6" s="90">
        <v>2030</v>
      </c>
      <c r="AB6" s="90">
        <v>2031</v>
      </c>
      <c r="AC6" s="90">
        <v>2032</v>
      </c>
      <c r="AD6" s="90">
        <v>2033</v>
      </c>
      <c r="AE6" s="90">
        <v>2034</v>
      </c>
      <c r="AF6" s="90">
        <v>2035</v>
      </c>
      <c r="AG6" s="90">
        <v>2036</v>
      </c>
      <c r="AH6" s="90">
        <v>2037</v>
      </c>
      <c r="AI6" s="90">
        <v>2038</v>
      </c>
      <c r="AJ6" s="90">
        <v>2039</v>
      </c>
      <c r="AK6" s="90">
        <v>2040</v>
      </c>
      <c r="AL6" s="90">
        <v>2041</v>
      </c>
      <c r="AM6" s="90">
        <v>2042</v>
      </c>
      <c r="AN6" s="90">
        <v>2043</v>
      </c>
      <c r="AO6" s="90">
        <v>2044</v>
      </c>
      <c r="AP6" s="90">
        <v>2045</v>
      </c>
      <c r="AQ6" s="90">
        <v>2046</v>
      </c>
      <c r="AR6" s="90">
        <v>2047</v>
      </c>
      <c r="AS6" s="90">
        <v>2048</v>
      </c>
      <c r="AT6" s="90">
        <v>2049</v>
      </c>
      <c r="AU6" s="90">
        <v>2050</v>
      </c>
      <c r="AV6" s="90"/>
      <c r="AW6" s="91" t="s">
        <v>44</v>
      </c>
      <c r="AX6" s="91" t="s">
        <v>44</v>
      </c>
      <c r="AY6" s="91" t="s">
        <v>44</v>
      </c>
      <c r="AZ6" s="91" t="s">
        <v>44</v>
      </c>
      <c r="BA6" s="91" t="s">
        <v>44</v>
      </c>
      <c r="BB6" s="91" t="s">
        <v>44</v>
      </c>
      <c r="BC6" s="91" t="s">
        <v>472</v>
      </c>
    </row>
    <row r="7" spans="2:55" ht="14.4">
      <c r="B7" s="92" t="str">
        <f>Processes!D6</f>
        <v>IMPPEA</v>
      </c>
      <c r="C7" s="92" t="str">
        <f>Processes!E6</f>
        <v>Import technology - Peat</v>
      </c>
      <c r="D7" s="93"/>
      <c r="E7" s="93" t="str">
        <f>IF(LEN(B7)=6,RIGHT(B7,3),RIGHT(B7,4))</f>
        <v>PEA</v>
      </c>
      <c r="F7" s="94" t="s">
        <v>473</v>
      </c>
      <c r="G7" s="95">
        <f t="shared" ref="G7:V22" si="0">IFERROR(INDEX($G$122:$AU$177,MATCH($E7,$E$122:$E$177,0),MATCH(G$6,$G$121:$AU$121,0)),0)</f>
        <v>46</v>
      </c>
      <c r="H7" s="95">
        <f t="shared" si="0"/>
        <v>46</v>
      </c>
      <c r="I7" s="95">
        <f t="shared" si="0"/>
        <v>46</v>
      </c>
      <c r="J7" s="95">
        <f t="shared" si="0"/>
        <v>45.7</v>
      </c>
      <c r="K7" s="95">
        <f t="shared" si="0"/>
        <v>45.3</v>
      </c>
      <c r="L7" s="95">
        <f t="shared" si="0"/>
        <v>44.9</v>
      </c>
      <c r="M7" s="95">
        <f t="shared" si="0"/>
        <v>45.4</v>
      </c>
      <c r="N7" s="95">
        <f t="shared" si="0"/>
        <v>45.9</v>
      </c>
      <c r="O7" s="95">
        <f t="shared" si="0"/>
        <v>45.179472202489855</v>
      </c>
      <c r="P7" s="95">
        <f t="shared" si="0"/>
        <v>45.117600562980392</v>
      </c>
      <c r="Q7" s="95">
        <f t="shared" si="0"/>
        <v>45.248389703133633</v>
      </c>
      <c r="R7" s="95">
        <f t="shared" si="0"/>
        <v>45.190250127598674</v>
      </c>
      <c r="S7" s="95">
        <f t="shared" si="0"/>
        <v>45.392121473736516</v>
      </c>
      <c r="T7" s="95">
        <f t="shared" si="0"/>
        <v>45.644433925671841</v>
      </c>
      <c r="U7" s="95">
        <f t="shared" si="0"/>
        <v>45.923015098100862</v>
      </c>
      <c r="V7" s="95">
        <f t="shared" si="0"/>
        <v>46.207001444406053</v>
      </c>
      <c r="W7" s="95">
        <f t="shared" ref="W7:AL22" si="1">IFERROR(INDEX($G$122:$AU$177,MATCH($E7,$E$122:$E$177,0),MATCH(W$6,$G$121:$AU$121,0)),0)</f>
        <v>46.419730980267232</v>
      </c>
      <c r="X7" s="95">
        <f t="shared" si="1"/>
        <v>46.631059323825987</v>
      </c>
      <c r="Y7" s="95">
        <f t="shared" si="1"/>
        <v>46.839924523073165</v>
      </c>
      <c r="Z7" s="95">
        <f t="shared" si="1"/>
        <v>47.054043906757286</v>
      </c>
      <c r="AA7" s="95">
        <f t="shared" si="1"/>
        <v>47.263106384197172</v>
      </c>
      <c r="AB7" s="95">
        <f t="shared" si="1"/>
        <v>47.363169268373781</v>
      </c>
      <c r="AC7" s="95">
        <f t="shared" si="1"/>
        <v>47.463048827686151</v>
      </c>
      <c r="AD7" s="95">
        <f t="shared" si="1"/>
        <v>47.562746231205452</v>
      </c>
      <c r="AE7" s="95">
        <f t="shared" si="1"/>
        <v>47.662262629564232</v>
      </c>
      <c r="AF7" s="95">
        <f t="shared" si="1"/>
        <v>47.761599155151828</v>
      </c>
      <c r="AG7" s="95">
        <f t="shared" si="1"/>
        <v>47.861557709026719</v>
      </c>
      <c r="AH7" s="95">
        <f t="shared" si="1"/>
        <v>47.961224086497161</v>
      </c>
      <c r="AI7" s="95">
        <f t="shared" si="1"/>
        <v>48.06060022028862</v>
      </c>
      <c r="AJ7" s="95">
        <f t="shared" si="1"/>
        <v>48.159688016832391</v>
      </c>
      <c r="AK7" s="95">
        <f t="shared" si="1"/>
        <v>48.258489356547372</v>
      </c>
      <c r="AL7" s="95">
        <f t="shared" si="1"/>
        <v>48.37762671431922</v>
      </c>
      <c r="AM7" s="95">
        <f t="shared" ref="AK7:AU22" si="2">IFERROR(INDEX($G$122:$AU$177,MATCH($E7,$E$122:$E$177,0),MATCH(AM$6,$G$121:$AU$121,0)),0)</f>
        <v>48.496315696545963</v>
      </c>
      <c r="AN7" s="95">
        <f t="shared" si="2"/>
        <v>48.614559135690349</v>
      </c>
      <c r="AO7" s="95">
        <f t="shared" si="2"/>
        <v>48.73235982855357</v>
      </c>
      <c r="AP7" s="95">
        <f t="shared" si="2"/>
        <v>48.849720536660548</v>
      </c>
      <c r="AQ7" s="95">
        <f t="shared" si="2"/>
        <v>49.024574818868821</v>
      </c>
      <c r="AR7" s="95">
        <f t="shared" si="2"/>
        <v>49.198719487894593</v>
      </c>
      <c r="AS7" s="95">
        <f t="shared" si="2"/>
        <v>49.372158440659689</v>
      </c>
      <c r="AT7" s="95">
        <f t="shared" si="2"/>
        <v>49.544895527221009</v>
      </c>
      <c r="AU7" s="95">
        <f t="shared" si="2"/>
        <v>49.716934551280723</v>
      </c>
      <c r="AV7" s="48">
        <v>5</v>
      </c>
      <c r="AW7" s="48">
        <v>0</v>
      </c>
      <c r="AX7" s="48">
        <v>0</v>
      </c>
      <c r="AY7" s="48">
        <v>0</v>
      </c>
      <c r="AZ7" s="48">
        <v>0</v>
      </c>
      <c r="BA7" s="48">
        <v>0</v>
      </c>
      <c r="BB7" s="48">
        <v>0</v>
      </c>
      <c r="BC7" s="48">
        <v>5</v>
      </c>
    </row>
    <row r="8" spans="2:55" ht="14.4">
      <c r="B8" s="92" t="str">
        <f>Processes!D7</f>
        <v>IMPIWH</v>
      </c>
      <c r="C8" s="92" t="str">
        <f>Processes!E7</f>
        <v xml:space="preserve">Import technology - Industrial waste heat </v>
      </c>
      <c r="D8" s="93"/>
      <c r="E8" s="93" t="str">
        <f t="shared" ref="E8:E53" si="3">IF(LEN(B8)=6,RIGHT(B8,3),RIGHT(B8,4))</f>
        <v>IWH</v>
      </c>
      <c r="F8" s="94" t="s">
        <v>473</v>
      </c>
      <c r="G8" s="95">
        <f t="shared" si="0"/>
        <v>0</v>
      </c>
      <c r="H8" s="95">
        <f t="shared" si="0"/>
        <v>0</v>
      </c>
      <c r="I8" s="95">
        <f t="shared" si="0"/>
        <v>0</v>
      </c>
      <c r="J8" s="95">
        <f t="shared" si="0"/>
        <v>0</v>
      </c>
      <c r="K8" s="95">
        <f t="shared" si="0"/>
        <v>0</v>
      </c>
      <c r="L8" s="95">
        <f t="shared" si="0"/>
        <v>0</v>
      </c>
      <c r="M8" s="95">
        <f t="shared" si="0"/>
        <v>0</v>
      </c>
      <c r="N8" s="95">
        <f t="shared" si="0"/>
        <v>0</v>
      </c>
      <c r="O8" s="95">
        <f t="shared" si="0"/>
        <v>0</v>
      </c>
      <c r="P8" s="95">
        <f t="shared" si="0"/>
        <v>0</v>
      </c>
      <c r="Q8" s="95">
        <f t="shared" si="0"/>
        <v>0</v>
      </c>
      <c r="R8" s="95">
        <f t="shared" si="0"/>
        <v>0</v>
      </c>
      <c r="S8" s="95">
        <f t="shared" si="0"/>
        <v>0</v>
      </c>
      <c r="T8" s="95">
        <f t="shared" si="0"/>
        <v>0</v>
      </c>
      <c r="U8" s="95">
        <f t="shared" si="0"/>
        <v>0</v>
      </c>
      <c r="V8" s="95">
        <f t="shared" si="0"/>
        <v>0</v>
      </c>
      <c r="W8" s="95">
        <f t="shared" si="1"/>
        <v>0</v>
      </c>
      <c r="X8" s="95">
        <f t="shared" si="1"/>
        <v>0</v>
      </c>
      <c r="Y8" s="95">
        <f t="shared" si="1"/>
        <v>0</v>
      </c>
      <c r="Z8" s="95">
        <f t="shared" si="1"/>
        <v>0</v>
      </c>
      <c r="AA8" s="95">
        <f t="shared" si="1"/>
        <v>0</v>
      </c>
      <c r="AB8" s="95">
        <f t="shared" si="1"/>
        <v>0</v>
      </c>
      <c r="AC8" s="95">
        <f t="shared" si="1"/>
        <v>0</v>
      </c>
      <c r="AD8" s="95">
        <f t="shared" si="1"/>
        <v>0</v>
      </c>
      <c r="AE8" s="95">
        <f t="shared" si="1"/>
        <v>0</v>
      </c>
      <c r="AF8" s="95">
        <f t="shared" si="1"/>
        <v>0</v>
      </c>
      <c r="AG8" s="95">
        <f t="shared" si="1"/>
        <v>0</v>
      </c>
      <c r="AH8" s="95">
        <f t="shared" si="1"/>
        <v>0</v>
      </c>
      <c r="AI8" s="95">
        <f t="shared" si="1"/>
        <v>0</v>
      </c>
      <c r="AJ8" s="95">
        <f t="shared" si="1"/>
        <v>0</v>
      </c>
      <c r="AK8" s="95">
        <f t="shared" si="2"/>
        <v>0</v>
      </c>
      <c r="AL8" s="95">
        <f t="shared" si="2"/>
        <v>0</v>
      </c>
      <c r="AM8" s="95">
        <f t="shared" si="2"/>
        <v>0</v>
      </c>
      <c r="AN8" s="95">
        <f t="shared" si="2"/>
        <v>0</v>
      </c>
      <c r="AO8" s="95">
        <f t="shared" si="2"/>
        <v>0</v>
      </c>
      <c r="AP8" s="95">
        <f t="shared" si="2"/>
        <v>0</v>
      </c>
      <c r="AQ8" s="95">
        <f t="shared" si="2"/>
        <v>0</v>
      </c>
      <c r="AR8" s="95">
        <f t="shared" si="2"/>
        <v>0</v>
      </c>
      <c r="AS8" s="95">
        <f t="shared" si="2"/>
        <v>0</v>
      </c>
      <c r="AT8" s="95">
        <f t="shared" si="2"/>
        <v>0</v>
      </c>
      <c r="AU8" s="95">
        <f t="shared" si="2"/>
        <v>0</v>
      </c>
      <c r="AV8" s="48">
        <v>5</v>
      </c>
      <c r="AW8" s="48">
        <v>0</v>
      </c>
      <c r="AX8" s="48">
        <v>0</v>
      </c>
      <c r="AY8" s="48">
        <v>0</v>
      </c>
      <c r="AZ8" s="48">
        <v>0</v>
      </c>
      <c r="BA8" s="48">
        <v>0</v>
      </c>
      <c r="BB8" s="48">
        <v>0</v>
      </c>
      <c r="BC8" s="48">
        <v>5</v>
      </c>
    </row>
    <row r="9" spans="2:55" ht="14.4">
      <c r="B9" s="92" t="str">
        <f>Processes!D8</f>
        <v>IMPBFG</v>
      </c>
      <c r="C9" s="92" t="str">
        <f>Processes!E8</f>
        <v>Import technology - Blast furnace gas</v>
      </c>
      <c r="D9" s="93"/>
      <c r="E9" s="93" t="str">
        <f t="shared" si="3"/>
        <v>BFG</v>
      </c>
      <c r="F9" s="94" t="s">
        <v>473</v>
      </c>
      <c r="G9" s="95">
        <f t="shared" si="0"/>
        <v>11.55</v>
      </c>
      <c r="H9" s="95">
        <f t="shared" si="0"/>
        <v>13.85</v>
      </c>
      <c r="I9" s="95">
        <f t="shared" si="0"/>
        <v>11.95</v>
      </c>
      <c r="J9" s="95">
        <f t="shared" si="0"/>
        <v>10.15</v>
      </c>
      <c r="K9" s="95">
        <f t="shared" si="0"/>
        <v>8.6</v>
      </c>
      <c r="L9" s="95">
        <f t="shared" si="0"/>
        <v>7.85</v>
      </c>
      <c r="M9" s="95">
        <f t="shared" si="0"/>
        <v>6.1</v>
      </c>
      <c r="N9" s="95">
        <f t="shared" si="0"/>
        <v>5.85</v>
      </c>
      <c r="O9" s="95">
        <f t="shared" si="0"/>
        <v>11.467898064011884</v>
      </c>
      <c r="P9" s="95">
        <f t="shared" si="0"/>
        <v>7.7663830030950765</v>
      </c>
      <c r="Q9" s="95">
        <f t="shared" si="0"/>
        <v>6.4647759447939386</v>
      </c>
      <c r="R9" s="95">
        <f t="shared" si="0"/>
        <v>6.5830294771624471</v>
      </c>
      <c r="S9" s="95">
        <f t="shared" si="0"/>
        <v>6.8367367407151214</v>
      </c>
      <c r="T9" s="95">
        <f t="shared" si="0"/>
        <v>7.0869633419431945</v>
      </c>
      <c r="U9" s="95">
        <f t="shared" si="0"/>
        <v>7.3237003604902249</v>
      </c>
      <c r="V9" s="95">
        <f t="shared" si="0"/>
        <v>7.2904494140519214</v>
      </c>
      <c r="W9" s="95">
        <f t="shared" si="1"/>
        <v>7.2658292469417001</v>
      </c>
      <c r="X9" s="95">
        <f t="shared" si="1"/>
        <v>7.2386152965441681</v>
      </c>
      <c r="Y9" s="95">
        <f t="shared" si="1"/>
        <v>7.2065953240946836</v>
      </c>
      <c r="Z9" s="95">
        <f t="shared" si="1"/>
        <v>7.1719818027432378</v>
      </c>
      <c r="AA9" s="95">
        <f t="shared" si="1"/>
        <v>7.1332515760414905</v>
      </c>
      <c r="AB9" s="95">
        <f t="shared" si="1"/>
        <v>7.1153465320667548</v>
      </c>
      <c r="AC9" s="95">
        <f t="shared" si="1"/>
        <v>7.097518632127068</v>
      </c>
      <c r="AD9" s="95">
        <f t="shared" si="1"/>
        <v>7.0795572350830023</v>
      </c>
      <c r="AE9" s="95">
        <f t="shared" si="1"/>
        <v>7.0616767132396783</v>
      </c>
      <c r="AF9" s="95">
        <f t="shared" si="1"/>
        <v>7.0437860033118742</v>
      </c>
      <c r="AG9" s="95">
        <f t="shared" si="1"/>
        <v>7.0259928453493545</v>
      </c>
      <c r="AH9" s="95">
        <f t="shared" si="1"/>
        <v>7.0080856252282011</v>
      </c>
      <c r="AI9" s="95">
        <f t="shared" si="1"/>
        <v>6.990255369175598</v>
      </c>
      <c r="AJ9" s="95">
        <f t="shared" si="1"/>
        <v>6.9723272493975728</v>
      </c>
      <c r="AK9" s="95">
        <f t="shared" si="2"/>
        <v>6.9544309358125274</v>
      </c>
      <c r="AL9" s="95">
        <f t="shared" si="2"/>
        <v>6.9365345690910853</v>
      </c>
      <c r="AM9" s="95">
        <f t="shared" si="2"/>
        <v>6.9183052264039517</v>
      </c>
      <c r="AN9" s="95">
        <f t="shared" si="2"/>
        <v>6.900075278683218</v>
      </c>
      <c r="AO9" s="95">
        <f t="shared" si="2"/>
        <v>6.8818447251553092</v>
      </c>
      <c r="AP9" s="95">
        <f t="shared" si="2"/>
        <v>6.8636135650456671</v>
      </c>
      <c r="AQ9" s="95">
        <f t="shared" si="2"/>
        <v>6.8453817975787317</v>
      </c>
      <c r="AR9" s="95">
        <f t="shared" si="2"/>
        <v>6.8271494219779587</v>
      </c>
      <c r="AS9" s="95">
        <f t="shared" si="2"/>
        <v>6.808916437465812</v>
      </c>
      <c r="AT9" s="95">
        <f t="shared" si="2"/>
        <v>6.7906828432637569</v>
      </c>
      <c r="AU9" s="95">
        <f t="shared" si="2"/>
        <v>6.7724486385922678</v>
      </c>
      <c r="AV9" s="48">
        <v>5</v>
      </c>
      <c r="AW9" s="48">
        <v>0</v>
      </c>
      <c r="AX9" s="48">
        <v>0</v>
      </c>
      <c r="AY9" s="48">
        <v>0</v>
      </c>
      <c r="AZ9" s="48">
        <v>0</v>
      </c>
      <c r="BA9" s="48">
        <v>0</v>
      </c>
      <c r="BB9" s="48">
        <v>0</v>
      </c>
      <c r="BC9" s="48">
        <v>5</v>
      </c>
    </row>
    <row r="10" spans="2:55" ht="14.4">
      <c r="B10" s="92" t="str">
        <f>Processes!D9</f>
        <v>IMPAMB</v>
      </c>
      <c r="C10" s="92" t="str">
        <f>Processes!E9</f>
        <v>Import technology - Ambient Temperature for heat pump</v>
      </c>
      <c r="D10" s="93"/>
      <c r="E10" s="93" t="str">
        <f t="shared" si="3"/>
        <v>AMB</v>
      </c>
      <c r="F10" s="94" t="s">
        <v>473</v>
      </c>
      <c r="G10" s="95">
        <f t="shared" si="0"/>
        <v>0</v>
      </c>
      <c r="H10" s="95">
        <f t="shared" si="0"/>
        <v>0</v>
      </c>
      <c r="I10" s="95">
        <f t="shared" si="0"/>
        <v>0</v>
      </c>
      <c r="J10" s="95">
        <f t="shared" si="0"/>
        <v>0</v>
      </c>
      <c r="K10" s="95">
        <f t="shared" si="0"/>
        <v>0</v>
      </c>
      <c r="L10" s="95">
        <f t="shared" si="0"/>
        <v>0</v>
      </c>
      <c r="M10" s="95">
        <f t="shared" si="0"/>
        <v>0</v>
      </c>
      <c r="N10" s="95">
        <f t="shared" si="0"/>
        <v>0</v>
      </c>
      <c r="O10" s="95">
        <f t="shared" si="0"/>
        <v>0</v>
      </c>
      <c r="P10" s="95">
        <f t="shared" si="0"/>
        <v>0</v>
      </c>
      <c r="Q10" s="95">
        <f t="shared" si="0"/>
        <v>0</v>
      </c>
      <c r="R10" s="95">
        <f t="shared" si="0"/>
        <v>0</v>
      </c>
      <c r="S10" s="95">
        <f t="shared" si="0"/>
        <v>0</v>
      </c>
      <c r="T10" s="95">
        <f t="shared" si="0"/>
        <v>0</v>
      </c>
      <c r="U10" s="95">
        <f t="shared" si="0"/>
        <v>0</v>
      </c>
      <c r="V10" s="95">
        <f t="shared" si="0"/>
        <v>0</v>
      </c>
      <c r="W10" s="95">
        <f t="shared" si="1"/>
        <v>0</v>
      </c>
      <c r="X10" s="95">
        <f t="shared" si="1"/>
        <v>0</v>
      </c>
      <c r="Y10" s="95">
        <f t="shared" si="1"/>
        <v>0</v>
      </c>
      <c r="Z10" s="95">
        <f t="shared" si="1"/>
        <v>0</v>
      </c>
      <c r="AA10" s="95">
        <f t="shared" si="1"/>
        <v>0</v>
      </c>
      <c r="AB10" s="95">
        <f t="shared" si="1"/>
        <v>0</v>
      </c>
      <c r="AC10" s="95">
        <f t="shared" si="1"/>
        <v>0</v>
      </c>
      <c r="AD10" s="95">
        <f t="shared" si="1"/>
        <v>0</v>
      </c>
      <c r="AE10" s="95">
        <f t="shared" si="1"/>
        <v>0</v>
      </c>
      <c r="AF10" s="95">
        <f t="shared" si="1"/>
        <v>0</v>
      </c>
      <c r="AG10" s="95">
        <f t="shared" si="1"/>
        <v>0</v>
      </c>
      <c r="AH10" s="95">
        <f t="shared" si="1"/>
        <v>0</v>
      </c>
      <c r="AI10" s="95">
        <f t="shared" si="1"/>
        <v>0</v>
      </c>
      <c r="AJ10" s="95">
        <f t="shared" si="1"/>
        <v>0</v>
      </c>
      <c r="AK10" s="95">
        <f t="shared" si="2"/>
        <v>0</v>
      </c>
      <c r="AL10" s="95">
        <f t="shared" si="2"/>
        <v>0</v>
      </c>
      <c r="AM10" s="95">
        <f t="shared" si="2"/>
        <v>0</v>
      </c>
      <c r="AN10" s="95">
        <f t="shared" si="2"/>
        <v>0</v>
      </c>
      <c r="AO10" s="95">
        <f t="shared" si="2"/>
        <v>0</v>
      </c>
      <c r="AP10" s="95">
        <f t="shared" si="2"/>
        <v>0</v>
      </c>
      <c r="AQ10" s="95">
        <f t="shared" si="2"/>
        <v>0</v>
      </c>
      <c r="AR10" s="95">
        <f t="shared" si="2"/>
        <v>0</v>
      </c>
      <c r="AS10" s="95">
        <f t="shared" si="2"/>
        <v>0</v>
      </c>
      <c r="AT10" s="95">
        <f t="shared" si="2"/>
        <v>0</v>
      </c>
      <c r="AU10" s="95">
        <f t="shared" si="2"/>
        <v>0</v>
      </c>
      <c r="AV10" s="48">
        <v>5</v>
      </c>
    </row>
    <row r="11" spans="2:55" ht="14.4">
      <c r="B11" s="92" t="str">
        <f>Processes!D10</f>
        <v>IMPURN</v>
      </c>
      <c r="C11" s="92" t="str">
        <f>Processes!E10</f>
        <v>Import technology - Nuclear fuel</v>
      </c>
      <c r="D11" s="93"/>
      <c r="E11" s="93" t="str">
        <f t="shared" si="3"/>
        <v>URN</v>
      </c>
      <c r="F11" s="94" t="s">
        <v>473</v>
      </c>
      <c r="G11" s="95">
        <f t="shared" si="0"/>
        <v>4.1805555555555554</v>
      </c>
      <c r="H11" s="95">
        <f t="shared" si="0"/>
        <v>4.1805555555555554</v>
      </c>
      <c r="I11" s="95">
        <f t="shared" si="0"/>
        <v>4.1805555555555554</v>
      </c>
      <c r="J11" s="95">
        <f t="shared" si="0"/>
        <v>4.1805555555555554</v>
      </c>
      <c r="K11" s="95">
        <f t="shared" si="0"/>
        <v>4.1805555555555554</v>
      </c>
      <c r="L11" s="95">
        <f t="shared" si="0"/>
        <v>4.1805555555555554</v>
      </c>
      <c r="M11" s="95">
        <f t="shared" si="0"/>
        <v>4.1805555555555554</v>
      </c>
      <c r="N11" s="95">
        <f t="shared" si="0"/>
        <v>4.1805555555555554</v>
      </c>
      <c r="O11" s="95">
        <f t="shared" si="0"/>
        <v>4.1805555555555554</v>
      </c>
      <c r="P11" s="95">
        <f t="shared" si="0"/>
        <v>4.1805555555555554</v>
      </c>
      <c r="Q11" s="95">
        <f t="shared" si="0"/>
        <v>4.1805555555555554</v>
      </c>
      <c r="R11" s="95">
        <f t="shared" si="0"/>
        <v>4.1805555555555554</v>
      </c>
      <c r="S11" s="95">
        <f t="shared" si="0"/>
        <v>4.1805555555555554</v>
      </c>
      <c r="T11" s="95">
        <f t="shared" si="0"/>
        <v>4.1805555555555554</v>
      </c>
      <c r="U11" s="95">
        <f t="shared" si="0"/>
        <v>4.1805555555555554</v>
      </c>
      <c r="V11" s="95">
        <f t="shared" si="0"/>
        <v>4.1805555555555554</v>
      </c>
      <c r="W11" s="95">
        <f t="shared" si="1"/>
        <v>4.1805555555555554</v>
      </c>
      <c r="X11" s="95">
        <f t="shared" si="1"/>
        <v>4.1805555555555554</v>
      </c>
      <c r="Y11" s="95">
        <f t="shared" si="1"/>
        <v>4.1805555555555554</v>
      </c>
      <c r="Z11" s="95">
        <f t="shared" si="1"/>
        <v>4.1805555555555554</v>
      </c>
      <c r="AA11" s="95">
        <f t="shared" si="1"/>
        <v>4.1805555555555554</v>
      </c>
      <c r="AB11" s="95">
        <f t="shared" si="1"/>
        <v>4.1805555555555554</v>
      </c>
      <c r="AC11" s="95">
        <f t="shared" si="1"/>
        <v>4.1805555555555554</v>
      </c>
      <c r="AD11" s="95">
        <f t="shared" si="1"/>
        <v>4.1805555555555554</v>
      </c>
      <c r="AE11" s="95">
        <f t="shared" si="1"/>
        <v>4.1805555555555554</v>
      </c>
      <c r="AF11" s="95">
        <f t="shared" si="1"/>
        <v>4.1805555555555554</v>
      </c>
      <c r="AG11" s="95">
        <f t="shared" si="1"/>
        <v>4.1805555555555554</v>
      </c>
      <c r="AH11" s="95">
        <f t="shared" si="1"/>
        <v>4.1805555555555554</v>
      </c>
      <c r="AI11" s="95">
        <f t="shared" si="1"/>
        <v>4.1805555555555554</v>
      </c>
      <c r="AJ11" s="95">
        <f t="shared" si="1"/>
        <v>4.1805555555555554</v>
      </c>
      <c r="AK11" s="95">
        <f t="shared" si="2"/>
        <v>4.1805555555555554</v>
      </c>
      <c r="AL11" s="95">
        <f t="shared" si="2"/>
        <v>4.1805555555555554</v>
      </c>
      <c r="AM11" s="95">
        <f t="shared" si="2"/>
        <v>4.1805555555555554</v>
      </c>
      <c r="AN11" s="95">
        <f t="shared" si="2"/>
        <v>4.1805555555555554</v>
      </c>
      <c r="AO11" s="95">
        <f t="shared" si="2"/>
        <v>4.1805555555555554</v>
      </c>
      <c r="AP11" s="95">
        <f t="shared" si="2"/>
        <v>4.1805555555555554</v>
      </c>
      <c r="AQ11" s="95">
        <f t="shared" si="2"/>
        <v>4.1805555555555554</v>
      </c>
      <c r="AR11" s="95">
        <f t="shared" si="2"/>
        <v>4.1805555555555554</v>
      </c>
      <c r="AS11" s="95">
        <f t="shared" si="2"/>
        <v>4.1805555555555554</v>
      </c>
      <c r="AT11" s="95">
        <f t="shared" si="2"/>
        <v>4.1805555555555554</v>
      </c>
      <c r="AU11" s="95">
        <f t="shared" si="2"/>
        <v>4.1805555555555554</v>
      </c>
      <c r="AV11" s="48">
        <v>5</v>
      </c>
    </row>
    <row r="12" spans="2:55" ht="14.4">
      <c r="B12" s="92" t="str">
        <f>Processes!D11</f>
        <v>IMPBLQ</v>
      </c>
      <c r="C12" s="92" t="str">
        <f>Processes!E11</f>
        <v>Import technology - Black liquor</v>
      </c>
      <c r="D12" s="93"/>
      <c r="E12" s="93" t="str">
        <f t="shared" si="3"/>
        <v>BLQ</v>
      </c>
      <c r="F12" s="94" t="s">
        <v>473</v>
      </c>
      <c r="G12" s="95">
        <f t="shared" si="0"/>
        <v>0.1</v>
      </c>
      <c r="H12" s="95">
        <f t="shared" si="0"/>
        <v>0.1</v>
      </c>
      <c r="I12" s="95">
        <f t="shared" si="0"/>
        <v>0.1</v>
      </c>
      <c r="J12" s="95">
        <f t="shared" si="0"/>
        <v>0.1</v>
      </c>
      <c r="K12" s="95">
        <f t="shared" si="0"/>
        <v>0.1</v>
      </c>
      <c r="L12" s="95">
        <f t="shared" si="0"/>
        <v>0.1</v>
      </c>
      <c r="M12" s="95">
        <f t="shared" si="0"/>
        <v>0.1</v>
      </c>
      <c r="N12" s="95">
        <f t="shared" si="0"/>
        <v>0.1</v>
      </c>
      <c r="O12" s="95">
        <f t="shared" si="0"/>
        <v>0.1</v>
      </c>
      <c r="P12" s="95">
        <f t="shared" si="0"/>
        <v>0.1</v>
      </c>
      <c r="Q12" s="95">
        <f t="shared" si="0"/>
        <v>0.1</v>
      </c>
      <c r="R12" s="95">
        <f t="shared" si="0"/>
        <v>0.1</v>
      </c>
      <c r="S12" s="95">
        <f t="shared" si="0"/>
        <v>0.1</v>
      </c>
      <c r="T12" s="95">
        <f t="shared" si="0"/>
        <v>0.1</v>
      </c>
      <c r="U12" s="95">
        <f t="shared" si="0"/>
        <v>0.1</v>
      </c>
      <c r="V12" s="95">
        <f t="shared" si="0"/>
        <v>0.1</v>
      </c>
      <c r="W12" s="95">
        <f t="shared" si="1"/>
        <v>0.1</v>
      </c>
      <c r="X12" s="95">
        <f t="shared" si="1"/>
        <v>0.1</v>
      </c>
      <c r="Y12" s="95">
        <f t="shared" si="1"/>
        <v>0.1</v>
      </c>
      <c r="Z12" s="95">
        <f t="shared" si="1"/>
        <v>0.1</v>
      </c>
      <c r="AA12" s="95">
        <f t="shared" si="1"/>
        <v>0.1</v>
      </c>
      <c r="AB12" s="95">
        <f t="shared" si="1"/>
        <v>0.1</v>
      </c>
      <c r="AC12" s="95">
        <f t="shared" si="1"/>
        <v>0.1</v>
      </c>
      <c r="AD12" s="95">
        <f t="shared" si="1"/>
        <v>0.1</v>
      </c>
      <c r="AE12" s="95">
        <f t="shared" si="1"/>
        <v>0.1</v>
      </c>
      <c r="AF12" s="95">
        <f t="shared" si="1"/>
        <v>0.1</v>
      </c>
      <c r="AG12" s="95">
        <f t="shared" si="1"/>
        <v>0.1</v>
      </c>
      <c r="AH12" s="95">
        <f t="shared" si="1"/>
        <v>0.1</v>
      </c>
      <c r="AI12" s="95">
        <f t="shared" si="1"/>
        <v>0.1</v>
      </c>
      <c r="AJ12" s="95">
        <f t="shared" si="1"/>
        <v>0.1</v>
      </c>
      <c r="AK12" s="95">
        <f t="shared" si="2"/>
        <v>0.1</v>
      </c>
      <c r="AL12" s="95">
        <f t="shared" si="2"/>
        <v>0.1</v>
      </c>
      <c r="AM12" s="95">
        <f t="shared" si="2"/>
        <v>0.1</v>
      </c>
      <c r="AN12" s="95">
        <f t="shared" si="2"/>
        <v>0.1</v>
      </c>
      <c r="AO12" s="95">
        <f t="shared" si="2"/>
        <v>0.1</v>
      </c>
      <c r="AP12" s="95">
        <f t="shared" si="2"/>
        <v>0.1</v>
      </c>
      <c r="AQ12" s="95">
        <f t="shared" si="2"/>
        <v>0.1</v>
      </c>
      <c r="AR12" s="95">
        <f t="shared" si="2"/>
        <v>0.1</v>
      </c>
      <c r="AS12" s="95">
        <f t="shared" si="2"/>
        <v>0.1</v>
      </c>
      <c r="AT12" s="95">
        <f t="shared" si="2"/>
        <v>0.1</v>
      </c>
      <c r="AU12" s="95">
        <f t="shared" si="2"/>
        <v>0.1</v>
      </c>
      <c r="AV12" s="48">
        <v>5</v>
      </c>
      <c r="AW12" s="48">
        <v>0</v>
      </c>
      <c r="AX12" s="48">
        <v>0</v>
      </c>
      <c r="AY12" s="48">
        <v>0</v>
      </c>
      <c r="AZ12" s="48">
        <v>0</v>
      </c>
      <c r="BA12" s="48">
        <v>0</v>
      </c>
      <c r="BB12" s="48">
        <v>0</v>
      </c>
      <c r="BC12" s="48">
        <v>5</v>
      </c>
    </row>
    <row r="13" spans="2:55" ht="14.4">
      <c r="B13" s="92" t="str">
        <f>Processes!D12</f>
        <v>IMPCOA</v>
      </c>
      <c r="C13" s="92" t="str">
        <f>Processes!E12</f>
        <v>Import technology - Coal</v>
      </c>
      <c r="D13" s="93"/>
      <c r="E13" s="93" t="str">
        <f t="shared" si="3"/>
        <v>COA</v>
      </c>
      <c r="F13" s="94" t="str">
        <f t="shared" ref="F13:F74" si="4">IFERROR(VLOOKUP(E13,$E$122:$F$174,2,FALSE),"MKr19")</f>
        <v>MKr19</v>
      </c>
      <c r="G13" s="95">
        <f t="shared" si="0"/>
        <v>23.1</v>
      </c>
      <c r="H13" s="95">
        <f t="shared" si="0"/>
        <v>27.7</v>
      </c>
      <c r="I13" s="95">
        <f t="shared" si="0"/>
        <v>23.9</v>
      </c>
      <c r="J13" s="95">
        <f t="shared" si="0"/>
        <v>20.3</v>
      </c>
      <c r="K13" s="95">
        <f t="shared" si="0"/>
        <v>17.2</v>
      </c>
      <c r="L13" s="95">
        <f t="shared" si="0"/>
        <v>15.7</v>
      </c>
      <c r="M13" s="95">
        <f t="shared" si="0"/>
        <v>12.2</v>
      </c>
      <c r="N13" s="95">
        <f t="shared" si="0"/>
        <v>11.7</v>
      </c>
      <c r="O13" s="95">
        <f t="shared" si="0"/>
        <v>22.935796128023767</v>
      </c>
      <c r="P13" s="95">
        <f t="shared" si="0"/>
        <v>15.532766006190153</v>
      </c>
      <c r="Q13" s="95">
        <f t="shared" si="0"/>
        <v>12.929551889587877</v>
      </c>
      <c r="R13" s="95">
        <f t="shared" si="0"/>
        <v>13.166058954324894</v>
      </c>
      <c r="S13" s="95">
        <f t="shared" si="0"/>
        <v>13.673473481430243</v>
      </c>
      <c r="T13" s="95">
        <f t="shared" si="0"/>
        <v>14.173926683886389</v>
      </c>
      <c r="U13" s="95">
        <f t="shared" si="0"/>
        <v>14.64740072098045</v>
      </c>
      <c r="V13" s="95">
        <f t="shared" si="0"/>
        <v>14.580898828103843</v>
      </c>
      <c r="W13" s="95">
        <f t="shared" si="1"/>
        <v>14.5316584938834</v>
      </c>
      <c r="X13" s="95">
        <f t="shared" si="1"/>
        <v>14.477230593088336</v>
      </c>
      <c r="Y13" s="95">
        <f t="shared" si="1"/>
        <v>14.413190648189367</v>
      </c>
      <c r="Z13" s="95">
        <f t="shared" si="1"/>
        <v>14.343963605486476</v>
      </c>
      <c r="AA13" s="95">
        <f t="shared" si="1"/>
        <v>14.266503152082981</v>
      </c>
      <c r="AB13" s="95">
        <f t="shared" si="1"/>
        <v>14.23069306413351</v>
      </c>
      <c r="AC13" s="95">
        <f t="shared" si="1"/>
        <v>14.195037264254136</v>
      </c>
      <c r="AD13" s="95">
        <f t="shared" si="1"/>
        <v>14.159114470166005</v>
      </c>
      <c r="AE13" s="95">
        <f t="shared" si="1"/>
        <v>14.123353426479357</v>
      </c>
      <c r="AF13" s="95">
        <f t="shared" si="1"/>
        <v>14.087572006623748</v>
      </c>
      <c r="AG13" s="95">
        <f t="shared" si="1"/>
        <v>14.051985690698709</v>
      </c>
      <c r="AH13" s="95">
        <f t="shared" si="1"/>
        <v>14.016171250456402</v>
      </c>
      <c r="AI13" s="95">
        <f t="shared" si="1"/>
        <v>13.980510738351196</v>
      </c>
      <c r="AJ13" s="95">
        <f t="shared" si="1"/>
        <v>13.944654498795146</v>
      </c>
      <c r="AK13" s="95">
        <f t="shared" si="2"/>
        <v>13.908861871625055</v>
      </c>
      <c r="AL13" s="95">
        <f t="shared" si="2"/>
        <v>13.873069138182171</v>
      </c>
      <c r="AM13" s="95">
        <f t="shared" si="2"/>
        <v>13.836610452807903</v>
      </c>
      <c r="AN13" s="95">
        <f t="shared" si="2"/>
        <v>13.800150557366436</v>
      </c>
      <c r="AO13" s="95">
        <f t="shared" si="2"/>
        <v>13.763689450310618</v>
      </c>
      <c r="AP13" s="95">
        <f t="shared" si="2"/>
        <v>13.727227130091334</v>
      </c>
      <c r="AQ13" s="95">
        <f t="shared" si="2"/>
        <v>13.690763595157463</v>
      </c>
      <c r="AR13" s="95">
        <f t="shared" si="2"/>
        <v>13.654298843955917</v>
      </c>
      <c r="AS13" s="95">
        <f t="shared" si="2"/>
        <v>13.617832874931624</v>
      </c>
      <c r="AT13" s="95">
        <f t="shared" si="2"/>
        <v>13.581365686527514</v>
      </c>
      <c r="AU13" s="95">
        <f t="shared" si="2"/>
        <v>13.544897277184536</v>
      </c>
      <c r="AV13" s="48">
        <v>5</v>
      </c>
    </row>
    <row r="14" spans="2:55" ht="14.4">
      <c r="B14" s="92" t="str">
        <f>Processes!D13</f>
        <v>IMPNGA</v>
      </c>
      <c r="C14" s="92" t="str">
        <f>Processes!E13</f>
        <v>Import technology - Natural Gas</v>
      </c>
      <c r="D14" s="93"/>
      <c r="E14" s="93" t="str">
        <f t="shared" si="3"/>
        <v>NGA</v>
      </c>
      <c r="F14" s="94" t="str">
        <f t="shared" si="4"/>
        <v>MKr19</v>
      </c>
      <c r="G14" s="95">
        <f t="shared" si="0"/>
        <v>44.4</v>
      </c>
      <c r="H14" s="95">
        <f t="shared" si="0"/>
        <v>46.1</v>
      </c>
      <c r="I14" s="95">
        <f t="shared" si="0"/>
        <v>55.1</v>
      </c>
      <c r="J14" s="95">
        <f t="shared" si="0"/>
        <v>54.2</v>
      </c>
      <c r="K14" s="95">
        <f t="shared" si="0"/>
        <v>45.7</v>
      </c>
      <c r="L14" s="95">
        <f t="shared" si="0"/>
        <v>44</v>
      </c>
      <c r="M14" s="95">
        <f t="shared" si="0"/>
        <v>36.799999999999997</v>
      </c>
      <c r="N14" s="95">
        <f t="shared" si="0"/>
        <v>36.9</v>
      </c>
      <c r="O14" s="95">
        <f t="shared" si="0"/>
        <v>53.422183381850253</v>
      </c>
      <c r="P14" s="95">
        <f t="shared" si="0"/>
        <v>34.261011240620462</v>
      </c>
      <c r="Q14" s="95">
        <f t="shared" si="0"/>
        <v>33.397849986482257</v>
      </c>
      <c r="R14" s="95">
        <f t="shared" si="0"/>
        <v>31.525290025438199</v>
      </c>
      <c r="S14" s="95">
        <f t="shared" si="0"/>
        <v>32.762548621541896</v>
      </c>
      <c r="T14" s="95">
        <f t="shared" si="0"/>
        <v>33.367688312875465</v>
      </c>
      <c r="U14" s="95">
        <f t="shared" si="0"/>
        <v>33.567123920362071</v>
      </c>
      <c r="V14" s="95">
        <f t="shared" si="0"/>
        <v>33.506083462913665</v>
      </c>
      <c r="W14" s="95">
        <f t="shared" si="1"/>
        <v>33.467639204304064</v>
      </c>
      <c r="X14" s="95">
        <f t="shared" si="1"/>
        <v>33.442947086231669</v>
      </c>
      <c r="Y14" s="95">
        <f t="shared" si="1"/>
        <v>33.42179959045346</v>
      </c>
      <c r="Z14" s="95">
        <f t="shared" si="1"/>
        <v>33.414220248022303</v>
      </c>
      <c r="AA14" s="95">
        <f t="shared" si="1"/>
        <v>33.412152610409883</v>
      </c>
      <c r="AB14" s="95">
        <f t="shared" si="1"/>
        <v>33.458238338148384</v>
      </c>
      <c r="AC14" s="95">
        <f t="shared" si="1"/>
        <v>33.504324065886884</v>
      </c>
      <c r="AD14" s="95">
        <f t="shared" si="1"/>
        <v>33.550409793625377</v>
      </c>
      <c r="AE14" s="95">
        <f t="shared" si="1"/>
        <v>33.59649552136387</v>
      </c>
      <c r="AF14" s="95">
        <f t="shared" si="1"/>
        <v>33.642581249102378</v>
      </c>
      <c r="AG14" s="95">
        <f t="shared" si="1"/>
        <v>33.688666976840878</v>
      </c>
      <c r="AH14" s="95">
        <f t="shared" si="1"/>
        <v>33.734752704579364</v>
      </c>
      <c r="AI14" s="95">
        <f t="shared" si="1"/>
        <v>33.780838432317864</v>
      </c>
      <c r="AJ14" s="95">
        <f t="shared" si="1"/>
        <v>33.82692416005635</v>
      </c>
      <c r="AK14" s="95">
        <f t="shared" si="2"/>
        <v>33.873009887794851</v>
      </c>
      <c r="AL14" s="95">
        <f t="shared" si="2"/>
        <v>33.919095615533351</v>
      </c>
      <c r="AM14" s="95">
        <f t="shared" si="2"/>
        <v>33.965181343271844</v>
      </c>
      <c r="AN14" s="95">
        <f t="shared" si="2"/>
        <v>34.011267071010337</v>
      </c>
      <c r="AO14" s="95">
        <f t="shared" si="2"/>
        <v>34.057352798748838</v>
      </c>
      <c r="AP14" s="95">
        <f t="shared" si="2"/>
        <v>34.103438526487338</v>
      </c>
      <c r="AQ14" s="95">
        <f t="shared" si="2"/>
        <v>34.149524254225838</v>
      </c>
      <c r="AR14" s="95">
        <f t="shared" si="2"/>
        <v>34.195609981964324</v>
      </c>
      <c r="AS14" s="95">
        <f t="shared" si="2"/>
        <v>34.241695709702832</v>
      </c>
      <c r="AT14" s="95">
        <f t="shared" si="2"/>
        <v>34.287781437441318</v>
      </c>
      <c r="AU14" s="95">
        <f t="shared" si="2"/>
        <v>34.333867165179825</v>
      </c>
      <c r="AV14" s="48">
        <v>5</v>
      </c>
    </row>
    <row r="15" spans="2:55" ht="14.4">
      <c r="B15" s="92" t="str">
        <f>Processes!D14</f>
        <v>IMPCRD</v>
      </c>
      <c r="C15" s="92" t="str">
        <f>Processes!E14</f>
        <v>Import technology - Crude Oil</v>
      </c>
      <c r="D15" s="93"/>
      <c r="E15" s="93" t="str">
        <f t="shared" si="3"/>
        <v>CRD</v>
      </c>
      <c r="F15" s="94" t="str">
        <f t="shared" si="4"/>
        <v>MKr19</v>
      </c>
      <c r="G15" s="95">
        <f t="shared" si="0"/>
        <v>76.2</v>
      </c>
      <c r="H15" s="95">
        <f t="shared" si="0"/>
        <v>106.1</v>
      </c>
      <c r="I15" s="95">
        <f t="shared" si="0"/>
        <v>112.9</v>
      </c>
      <c r="J15" s="95">
        <f t="shared" si="0"/>
        <v>100.3</v>
      </c>
      <c r="K15" s="95">
        <f t="shared" si="0"/>
        <v>97.3</v>
      </c>
      <c r="L15" s="95">
        <f t="shared" si="0"/>
        <v>62.7</v>
      </c>
      <c r="M15" s="95">
        <f t="shared" si="0"/>
        <v>59.9</v>
      </c>
      <c r="N15" s="95">
        <f t="shared" si="0"/>
        <v>63.9</v>
      </c>
      <c r="O15" s="95">
        <f t="shared" si="0"/>
        <v>78.592912119302227</v>
      </c>
      <c r="P15" s="95">
        <f t="shared" si="0"/>
        <v>72.66780821917807</v>
      </c>
      <c r="Q15" s="95">
        <f t="shared" si="0"/>
        <v>71.191547947610658</v>
      </c>
      <c r="R15" s="95">
        <f t="shared" si="0"/>
        <v>49.181117057429148</v>
      </c>
      <c r="S15" s="95">
        <f t="shared" si="0"/>
        <v>52.581323432074825</v>
      </c>
      <c r="T15" s="95">
        <f t="shared" si="0"/>
        <v>54.889966476332738</v>
      </c>
      <c r="U15" s="95">
        <f t="shared" si="0"/>
        <v>56.568388062461416</v>
      </c>
      <c r="V15" s="95">
        <f t="shared" si="0"/>
        <v>57.786429057350325</v>
      </c>
      <c r="W15" s="95">
        <f t="shared" si="1"/>
        <v>59.146270171698553</v>
      </c>
      <c r="X15" s="95">
        <f t="shared" si="1"/>
        <v>60.478046986869018</v>
      </c>
      <c r="Y15" s="95">
        <f t="shared" si="1"/>
        <v>61.703174257304624</v>
      </c>
      <c r="Z15" s="95">
        <f t="shared" si="1"/>
        <v>62.989602327697277</v>
      </c>
      <c r="AA15" s="95">
        <f t="shared" si="1"/>
        <v>64.209121548162642</v>
      </c>
      <c r="AB15" s="95">
        <f t="shared" si="1"/>
        <v>63.901532941943884</v>
      </c>
      <c r="AC15" s="95">
        <f t="shared" si="1"/>
        <v>63.593944335725141</v>
      </c>
      <c r="AD15" s="95">
        <f t="shared" si="1"/>
        <v>63.286355729506404</v>
      </c>
      <c r="AE15" s="95">
        <f t="shared" si="1"/>
        <v>62.978767123287653</v>
      </c>
      <c r="AF15" s="95">
        <f t="shared" si="1"/>
        <v>62.671178517068917</v>
      </c>
      <c r="AG15" s="95">
        <f t="shared" si="1"/>
        <v>62.363589910850173</v>
      </c>
      <c r="AH15" s="95">
        <f t="shared" si="1"/>
        <v>62.056001304631437</v>
      </c>
      <c r="AI15" s="95">
        <f t="shared" si="1"/>
        <v>61.7484126984127</v>
      </c>
      <c r="AJ15" s="95">
        <f t="shared" si="1"/>
        <v>61.440824092193949</v>
      </c>
      <c r="AK15" s="95">
        <f t="shared" si="2"/>
        <v>61.133235485975206</v>
      </c>
      <c r="AL15" s="95">
        <f t="shared" si="2"/>
        <v>60.825646879756469</v>
      </c>
      <c r="AM15" s="95">
        <f t="shared" si="2"/>
        <v>60.518058273537719</v>
      </c>
      <c r="AN15" s="95">
        <f t="shared" si="2"/>
        <v>60.210469667318975</v>
      </c>
      <c r="AO15" s="95">
        <f t="shared" si="2"/>
        <v>59.902881061100238</v>
      </c>
      <c r="AP15" s="95">
        <f t="shared" si="2"/>
        <v>59.595292454881495</v>
      </c>
      <c r="AQ15" s="95">
        <f t="shared" si="2"/>
        <v>59.287703848662751</v>
      </c>
      <c r="AR15" s="95">
        <f t="shared" si="2"/>
        <v>58.980115242444008</v>
      </c>
      <c r="AS15" s="95">
        <f t="shared" si="2"/>
        <v>58.672526636225271</v>
      </c>
      <c r="AT15" s="95">
        <f t="shared" si="2"/>
        <v>58.364938030006527</v>
      </c>
      <c r="AU15" s="95">
        <f t="shared" si="2"/>
        <v>58.057349423787784</v>
      </c>
      <c r="AV15" s="48">
        <v>5</v>
      </c>
      <c r="AW15" s="80"/>
      <c r="AX15" s="80"/>
      <c r="AY15" s="80"/>
      <c r="AZ15" s="80"/>
      <c r="BA15" s="80"/>
      <c r="BB15" s="81"/>
    </row>
    <row r="16" spans="2:55" ht="14.4">
      <c r="B16" s="92" t="str">
        <f>Processes!D15</f>
        <v>IMPLPG</v>
      </c>
      <c r="C16" s="92" t="str">
        <f>Processes!E15</f>
        <v>Import technology - Liquid petrol gas</v>
      </c>
      <c r="D16" s="93"/>
      <c r="E16" s="93" t="str">
        <f t="shared" si="3"/>
        <v>LPG</v>
      </c>
      <c r="F16" s="94" t="str">
        <f t="shared" si="4"/>
        <v>MKr14</v>
      </c>
      <c r="G16" s="95">
        <f t="shared" si="0"/>
        <v>88.8</v>
      </c>
      <c r="H16" s="95">
        <f t="shared" si="0"/>
        <v>92.2</v>
      </c>
      <c r="I16" s="95">
        <f t="shared" si="0"/>
        <v>110.2</v>
      </c>
      <c r="J16" s="95">
        <f t="shared" si="0"/>
        <v>108.4</v>
      </c>
      <c r="K16" s="95">
        <f t="shared" si="0"/>
        <v>91.4</v>
      </c>
      <c r="L16" s="95">
        <f t="shared" si="0"/>
        <v>88</v>
      </c>
      <c r="M16" s="95">
        <f t="shared" si="0"/>
        <v>73.599999999999994</v>
      </c>
      <c r="N16" s="95">
        <f t="shared" si="0"/>
        <v>73.8</v>
      </c>
      <c r="O16" s="95">
        <f t="shared" si="0"/>
        <v>106.84436676370051</v>
      </c>
      <c r="P16" s="95">
        <f t="shared" si="0"/>
        <v>68.522022481240924</v>
      </c>
      <c r="Q16" s="95">
        <f t="shared" si="0"/>
        <v>66.795699972964513</v>
      </c>
      <c r="R16" s="95">
        <f t="shared" si="0"/>
        <v>63.050580050876398</v>
      </c>
      <c r="S16" s="95">
        <f t="shared" si="0"/>
        <v>65.525097243083792</v>
      </c>
      <c r="T16" s="95">
        <f t="shared" si="0"/>
        <v>66.735376625750931</v>
      </c>
      <c r="U16" s="95">
        <f t="shared" si="0"/>
        <v>67.134247840724143</v>
      </c>
      <c r="V16" s="95">
        <f t="shared" si="0"/>
        <v>67.01216692582733</v>
      </c>
      <c r="W16" s="95">
        <f t="shared" si="1"/>
        <v>66.935278408608127</v>
      </c>
      <c r="X16" s="95">
        <f t="shared" si="1"/>
        <v>66.885894172463338</v>
      </c>
      <c r="Y16" s="95">
        <f t="shared" si="1"/>
        <v>66.843599180906921</v>
      </c>
      <c r="Z16" s="95">
        <f t="shared" si="1"/>
        <v>66.828440496044607</v>
      </c>
      <c r="AA16" s="95">
        <f t="shared" si="1"/>
        <v>66.824305220819767</v>
      </c>
      <c r="AB16" s="95">
        <f t="shared" si="1"/>
        <v>66.916476676296767</v>
      </c>
      <c r="AC16" s="95">
        <f t="shared" si="1"/>
        <v>67.008648131773768</v>
      </c>
      <c r="AD16" s="95">
        <f t="shared" si="1"/>
        <v>67.100819587250754</v>
      </c>
      <c r="AE16" s="95">
        <f t="shared" si="1"/>
        <v>67.192991042727741</v>
      </c>
      <c r="AF16" s="95">
        <f t="shared" si="1"/>
        <v>67.285162498204755</v>
      </c>
      <c r="AG16" s="95">
        <f t="shared" si="1"/>
        <v>67.377333953681756</v>
      </c>
      <c r="AH16" s="95">
        <f t="shared" si="1"/>
        <v>67.469505409158728</v>
      </c>
      <c r="AI16" s="95">
        <f t="shared" si="1"/>
        <v>67.561676864635729</v>
      </c>
      <c r="AJ16" s="95">
        <f t="shared" si="1"/>
        <v>67.653848320112701</v>
      </c>
      <c r="AK16" s="95">
        <f t="shared" si="2"/>
        <v>67.746019775589701</v>
      </c>
      <c r="AL16" s="95">
        <f t="shared" si="2"/>
        <v>67.838191231066702</v>
      </c>
      <c r="AM16" s="95">
        <f t="shared" si="2"/>
        <v>67.930362686543688</v>
      </c>
      <c r="AN16" s="95">
        <f t="shared" si="2"/>
        <v>68.022534142020675</v>
      </c>
      <c r="AO16" s="95">
        <f t="shared" si="2"/>
        <v>68.114705597497675</v>
      </c>
      <c r="AP16" s="95">
        <f t="shared" si="2"/>
        <v>68.206877052974676</v>
      </c>
      <c r="AQ16" s="95">
        <f t="shared" si="2"/>
        <v>68.299048508451676</v>
      </c>
      <c r="AR16" s="95">
        <f t="shared" si="2"/>
        <v>68.391219963928648</v>
      </c>
      <c r="AS16" s="95">
        <f t="shared" si="2"/>
        <v>68.483391419405663</v>
      </c>
      <c r="AT16" s="95">
        <f t="shared" si="2"/>
        <v>68.575562874882635</v>
      </c>
      <c r="AU16" s="95">
        <f t="shared" si="2"/>
        <v>68.66773433035965</v>
      </c>
      <c r="AV16" s="48">
        <v>5</v>
      </c>
      <c r="AW16" s="80"/>
      <c r="AX16" s="80"/>
      <c r="AY16" s="80"/>
      <c r="AZ16" s="80"/>
      <c r="BA16" s="80"/>
      <c r="BB16" s="81"/>
    </row>
    <row r="17" spans="2:54" ht="14.4">
      <c r="B17" s="92" t="str">
        <f>Processes!D16</f>
        <v>IMPLVN</v>
      </c>
      <c r="C17" s="92" t="str">
        <f>Processes!E16</f>
        <v>Import technology - Naphtha (Petroleoum)</v>
      </c>
      <c r="D17" s="93"/>
      <c r="E17" s="93" t="str">
        <f t="shared" si="3"/>
        <v>LVN</v>
      </c>
      <c r="F17" s="94" t="str">
        <f t="shared" si="4"/>
        <v>MKr14</v>
      </c>
      <c r="G17" s="95">
        <f t="shared" si="0"/>
        <v>88.8</v>
      </c>
      <c r="H17" s="95">
        <f t="shared" si="0"/>
        <v>92.2</v>
      </c>
      <c r="I17" s="95">
        <f t="shared" si="0"/>
        <v>110.2</v>
      </c>
      <c r="J17" s="95">
        <f t="shared" si="0"/>
        <v>108.4</v>
      </c>
      <c r="K17" s="95">
        <f t="shared" si="0"/>
        <v>91.4</v>
      </c>
      <c r="L17" s="95">
        <f t="shared" si="0"/>
        <v>88</v>
      </c>
      <c r="M17" s="95">
        <f t="shared" si="0"/>
        <v>73.599999999999994</v>
      </c>
      <c r="N17" s="95">
        <f t="shared" si="0"/>
        <v>73.8</v>
      </c>
      <c r="O17" s="95">
        <f t="shared" si="0"/>
        <v>106.84436676370051</v>
      </c>
      <c r="P17" s="95">
        <f t="shared" si="0"/>
        <v>68.522022481240924</v>
      </c>
      <c r="Q17" s="95">
        <f t="shared" si="0"/>
        <v>66.795699972964513</v>
      </c>
      <c r="R17" s="95">
        <f t="shared" si="0"/>
        <v>63.050580050876398</v>
      </c>
      <c r="S17" s="95">
        <f t="shared" si="0"/>
        <v>65.525097243083792</v>
      </c>
      <c r="T17" s="95">
        <f t="shared" si="0"/>
        <v>66.735376625750931</v>
      </c>
      <c r="U17" s="95">
        <f t="shared" si="0"/>
        <v>67.134247840724143</v>
      </c>
      <c r="V17" s="95">
        <f t="shared" si="0"/>
        <v>67.01216692582733</v>
      </c>
      <c r="W17" s="95">
        <f t="shared" si="1"/>
        <v>66.935278408608127</v>
      </c>
      <c r="X17" s="95">
        <f t="shared" si="1"/>
        <v>66.885894172463338</v>
      </c>
      <c r="Y17" s="95">
        <f t="shared" si="1"/>
        <v>66.843599180906921</v>
      </c>
      <c r="Z17" s="95">
        <f t="shared" si="1"/>
        <v>66.828440496044607</v>
      </c>
      <c r="AA17" s="95">
        <f t="shared" si="1"/>
        <v>66.824305220819767</v>
      </c>
      <c r="AB17" s="95">
        <f t="shared" si="1"/>
        <v>66.916476676296767</v>
      </c>
      <c r="AC17" s="95">
        <f t="shared" si="1"/>
        <v>67.008648131773768</v>
      </c>
      <c r="AD17" s="95">
        <f t="shared" si="1"/>
        <v>67.100819587250754</v>
      </c>
      <c r="AE17" s="95">
        <f t="shared" si="1"/>
        <v>67.192991042727741</v>
      </c>
      <c r="AF17" s="95">
        <f t="shared" si="1"/>
        <v>67.285162498204755</v>
      </c>
      <c r="AG17" s="95">
        <f t="shared" si="1"/>
        <v>67.377333953681756</v>
      </c>
      <c r="AH17" s="95">
        <f t="shared" si="1"/>
        <v>67.469505409158728</v>
      </c>
      <c r="AI17" s="95">
        <f t="shared" si="1"/>
        <v>67.561676864635729</v>
      </c>
      <c r="AJ17" s="95">
        <f t="shared" si="1"/>
        <v>67.653848320112701</v>
      </c>
      <c r="AK17" s="95">
        <f t="shared" si="2"/>
        <v>67.746019775589701</v>
      </c>
      <c r="AL17" s="95">
        <f t="shared" si="2"/>
        <v>67.838191231066702</v>
      </c>
      <c r="AM17" s="95">
        <f t="shared" si="2"/>
        <v>67.930362686543688</v>
      </c>
      <c r="AN17" s="95">
        <f t="shared" si="2"/>
        <v>68.022534142020675</v>
      </c>
      <c r="AO17" s="95">
        <f t="shared" si="2"/>
        <v>68.114705597497675</v>
      </c>
      <c r="AP17" s="95">
        <f t="shared" si="2"/>
        <v>68.206877052974676</v>
      </c>
      <c r="AQ17" s="95">
        <f t="shared" si="2"/>
        <v>68.299048508451676</v>
      </c>
      <c r="AR17" s="95">
        <f t="shared" si="2"/>
        <v>68.391219963928648</v>
      </c>
      <c r="AS17" s="95">
        <f t="shared" si="2"/>
        <v>68.483391419405663</v>
      </c>
      <c r="AT17" s="95">
        <f t="shared" si="2"/>
        <v>68.575562874882635</v>
      </c>
      <c r="AU17" s="95">
        <f t="shared" si="2"/>
        <v>68.66773433035965</v>
      </c>
      <c r="AV17" s="48">
        <v>5</v>
      </c>
      <c r="AW17" s="80"/>
      <c r="AX17" s="80"/>
      <c r="AY17" s="80"/>
      <c r="AZ17" s="80"/>
      <c r="BA17" s="80"/>
      <c r="BB17" s="81"/>
    </row>
    <row r="18" spans="2:54" ht="14.4">
      <c r="B18" s="92" t="str">
        <f>Processes!D17</f>
        <v>IMPGSL</v>
      </c>
      <c r="C18" s="92" t="str">
        <f>Processes!E17</f>
        <v>Import technology - Gasoline</v>
      </c>
      <c r="D18" s="93"/>
      <c r="E18" s="93" t="str">
        <f t="shared" si="3"/>
        <v>GSL</v>
      </c>
      <c r="F18" s="94" t="str">
        <f t="shared" si="4"/>
        <v>MKr19</v>
      </c>
      <c r="G18" s="95">
        <f t="shared" si="0"/>
        <v>92.8</v>
      </c>
      <c r="H18" s="95">
        <f t="shared" si="0"/>
        <v>122.9</v>
      </c>
      <c r="I18" s="95">
        <f t="shared" si="0"/>
        <v>136.69999999999999</v>
      </c>
      <c r="J18" s="95">
        <f t="shared" si="0"/>
        <v>122</v>
      </c>
      <c r="K18" s="95">
        <f t="shared" si="0"/>
        <v>114.8</v>
      </c>
      <c r="L18" s="95">
        <f t="shared" si="0"/>
        <v>78.2</v>
      </c>
      <c r="M18" s="95">
        <f t="shared" si="0"/>
        <v>75.3</v>
      </c>
      <c r="N18" s="95">
        <f t="shared" si="0"/>
        <v>79.400000000000006</v>
      </c>
      <c r="O18" s="95">
        <f t="shared" si="0"/>
        <v>102.40107579472352</v>
      </c>
      <c r="P18" s="95">
        <f t="shared" si="0"/>
        <v>97.746963615472367</v>
      </c>
      <c r="Q18" s="95">
        <f t="shared" si="0"/>
        <v>96.267025086546809</v>
      </c>
      <c r="R18" s="95">
        <f t="shared" si="0"/>
        <v>74.282939675183428</v>
      </c>
      <c r="S18" s="95">
        <f t="shared" si="0"/>
        <v>77.691438545887451</v>
      </c>
      <c r="T18" s="95">
        <f t="shared" si="0"/>
        <v>80.014522441042786</v>
      </c>
      <c r="U18" s="95">
        <f t="shared" si="0"/>
        <v>81.712731586007934</v>
      </c>
      <c r="V18" s="95">
        <f t="shared" si="0"/>
        <v>82.949209412536121</v>
      </c>
      <c r="W18" s="95">
        <f t="shared" si="1"/>
        <v>84.314672750845261</v>
      </c>
      <c r="X18" s="95">
        <f t="shared" si="1"/>
        <v>85.652811517689884</v>
      </c>
      <c r="Y18" s="95">
        <f t="shared" si="1"/>
        <v>86.883932814730045</v>
      </c>
      <c r="Z18" s="95">
        <f t="shared" si="1"/>
        <v>88.17668470166312</v>
      </c>
      <c r="AA18" s="95">
        <f t="shared" si="1"/>
        <v>89.399874602600562</v>
      </c>
      <c r="AB18" s="95">
        <f t="shared" si="1"/>
        <v>89.093730840397711</v>
      </c>
      <c r="AC18" s="95">
        <f t="shared" si="1"/>
        <v>88.786854893898322</v>
      </c>
      <c r="AD18" s="95">
        <f t="shared" si="1"/>
        <v>88.481245986171288</v>
      </c>
      <c r="AE18" s="95">
        <f t="shared" si="1"/>
        <v>88.174869481157842</v>
      </c>
      <c r="AF18" s="95">
        <f t="shared" si="1"/>
        <v>87.868589672609204</v>
      </c>
      <c r="AG18" s="95">
        <f t="shared" si="1"/>
        <v>87.561383985383955</v>
      </c>
      <c r="AH18" s="95">
        <f t="shared" si="1"/>
        <v>87.255260877276157</v>
      </c>
      <c r="AI18" s="95">
        <f t="shared" si="1"/>
        <v>86.948407292957839</v>
      </c>
      <c r="AJ18" s="95">
        <f t="shared" si="1"/>
        <v>86.642482546272987</v>
      </c>
      <c r="AK18" s="95">
        <f t="shared" si="2"/>
        <v>86.336255922780509</v>
      </c>
      <c r="AL18" s="95">
        <f t="shared" si="2"/>
        <v>86.030029803612607</v>
      </c>
      <c r="AM18" s="95">
        <f t="shared" si="2"/>
        <v>85.726964003619855</v>
      </c>
      <c r="AN18" s="95">
        <f t="shared" si="2"/>
        <v>85.423903946081424</v>
      </c>
      <c r="AO18" s="95">
        <f t="shared" si="2"/>
        <v>85.120849638339479</v>
      </c>
      <c r="AP18" s="95">
        <f t="shared" si="2"/>
        <v>84.817801087745465</v>
      </c>
      <c r="AQ18" s="95">
        <f t="shared" si="2"/>
        <v>84.514758301660265</v>
      </c>
      <c r="AR18" s="95">
        <f t="shared" si="2"/>
        <v>84.211721287454196</v>
      </c>
      <c r="AS18" s="95">
        <f t="shared" si="2"/>
        <v>83.908690052506984</v>
      </c>
      <c r="AT18" s="95">
        <f t="shared" si="2"/>
        <v>83.60566460420776</v>
      </c>
      <c r="AU18" s="95">
        <f t="shared" si="2"/>
        <v>83.302644949955152</v>
      </c>
      <c r="AV18" s="48">
        <v>5</v>
      </c>
      <c r="AW18" s="80"/>
      <c r="AX18" s="80"/>
      <c r="AY18" s="80"/>
      <c r="AZ18" s="80"/>
      <c r="BA18" s="80"/>
      <c r="BB18" s="81"/>
    </row>
    <row r="19" spans="2:54" ht="14.4">
      <c r="B19" s="92" t="str">
        <f>Processes!D18</f>
        <v>IMPKER</v>
      </c>
      <c r="C19" s="92" t="str">
        <f>Processes!E18</f>
        <v>Import technology - Kerosene</v>
      </c>
      <c r="D19" s="93"/>
      <c r="E19" s="93" t="str">
        <f t="shared" si="3"/>
        <v>KER</v>
      </c>
      <c r="F19" s="94" t="str">
        <f t="shared" si="4"/>
        <v>MKr19</v>
      </c>
      <c r="G19" s="95">
        <f t="shared" si="0"/>
        <v>76.5</v>
      </c>
      <c r="H19" s="95">
        <f t="shared" si="0"/>
        <v>112.4</v>
      </c>
      <c r="I19" s="95">
        <f t="shared" si="0"/>
        <v>116.3</v>
      </c>
      <c r="J19" s="95">
        <f t="shared" si="0"/>
        <v>118.6</v>
      </c>
      <c r="K19" s="95">
        <f t="shared" si="0"/>
        <v>110.1</v>
      </c>
      <c r="L19" s="95">
        <f t="shared" si="0"/>
        <v>73.5</v>
      </c>
      <c r="M19" s="95">
        <f t="shared" si="0"/>
        <v>70.599999999999994</v>
      </c>
      <c r="N19" s="95">
        <f t="shared" si="0"/>
        <v>74.7</v>
      </c>
      <c r="O19" s="95">
        <f t="shared" si="0"/>
        <v>99.501075794723519</v>
      </c>
      <c r="P19" s="95">
        <f t="shared" si="0"/>
        <v>92.996963615472367</v>
      </c>
      <c r="Q19" s="95">
        <f t="shared" si="0"/>
        <v>91.517025086546809</v>
      </c>
      <c r="R19" s="95">
        <f t="shared" si="0"/>
        <v>69.532939675183428</v>
      </c>
      <c r="S19" s="95">
        <f t="shared" si="0"/>
        <v>72.941438545887451</v>
      </c>
      <c r="T19" s="95">
        <f t="shared" si="0"/>
        <v>75.264522441042786</v>
      </c>
      <c r="U19" s="95">
        <f t="shared" si="0"/>
        <v>76.962731586007934</v>
      </c>
      <c r="V19" s="95">
        <f t="shared" si="0"/>
        <v>78.199209412536121</v>
      </c>
      <c r="W19" s="95">
        <f t="shared" si="1"/>
        <v>79.564672750845261</v>
      </c>
      <c r="X19" s="95">
        <f t="shared" si="1"/>
        <v>80.902811517689884</v>
      </c>
      <c r="Y19" s="95">
        <f t="shared" si="1"/>
        <v>82.133932814730045</v>
      </c>
      <c r="Z19" s="95">
        <f t="shared" si="1"/>
        <v>83.42668470166312</v>
      </c>
      <c r="AA19" s="95">
        <f t="shared" si="1"/>
        <v>84.649874602600562</v>
      </c>
      <c r="AB19" s="95">
        <f t="shared" si="1"/>
        <v>84.343730840397711</v>
      </c>
      <c r="AC19" s="95">
        <f t="shared" si="1"/>
        <v>84.036854893898322</v>
      </c>
      <c r="AD19" s="95">
        <f t="shared" si="1"/>
        <v>83.731245986171288</v>
      </c>
      <c r="AE19" s="95">
        <f t="shared" si="1"/>
        <v>83.424869481157842</v>
      </c>
      <c r="AF19" s="95">
        <f t="shared" si="1"/>
        <v>83.118589672609204</v>
      </c>
      <c r="AG19" s="95">
        <f t="shared" si="1"/>
        <v>82.811383985383955</v>
      </c>
      <c r="AH19" s="95">
        <f t="shared" si="1"/>
        <v>82.505260877276157</v>
      </c>
      <c r="AI19" s="95">
        <f t="shared" si="1"/>
        <v>82.198407292957839</v>
      </c>
      <c r="AJ19" s="95">
        <f t="shared" si="1"/>
        <v>81.892482546272987</v>
      </c>
      <c r="AK19" s="95">
        <f t="shared" si="2"/>
        <v>81.586255922780509</v>
      </c>
      <c r="AL19" s="95">
        <f t="shared" si="2"/>
        <v>81.280029803612607</v>
      </c>
      <c r="AM19" s="95">
        <f t="shared" si="2"/>
        <v>80.976964003619855</v>
      </c>
      <c r="AN19" s="95">
        <f t="shared" si="2"/>
        <v>80.673903946081424</v>
      </c>
      <c r="AO19" s="95">
        <f t="shared" si="2"/>
        <v>80.370849638339479</v>
      </c>
      <c r="AP19" s="95">
        <f t="shared" si="2"/>
        <v>80.067801087745465</v>
      </c>
      <c r="AQ19" s="95">
        <f t="shared" si="2"/>
        <v>79.764758301660265</v>
      </c>
      <c r="AR19" s="95">
        <f t="shared" si="2"/>
        <v>79.461721287454196</v>
      </c>
      <c r="AS19" s="95">
        <f t="shared" si="2"/>
        <v>79.158690052506984</v>
      </c>
      <c r="AT19" s="95">
        <f t="shared" si="2"/>
        <v>78.85566460420776</v>
      </c>
      <c r="AU19" s="95">
        <f t="shared" si="2"/>
        <v>78.552644949955152</v>
      </c>
      <c r="AV19" s="48">
        <v>5</v>
      </c>
      <c r="AW19" s="80"/>
      <c r="AX19" s="80"/>
      <c r="AY19" s="80"/>
      <c r="AZ19" s="80"/>
      <c r="BA19" s="80"/>
      <c r="BB19" s="81"/>
    </row>
    <row r="20" spans="2:54" ht="14.4">
      <c r="B20" s="92" t="str">
        <f>Processes!D19</f>
        <v>IMPDSL</v>
      </c>
      <c r="C20" s="92" t="str">
        <f>Processes!E19</f>
        <v>Import technology - Diesel</v>
      </c>
      <c r="D20" s="93"/>
      <c r="E20" s="93" t="str">
        <f t="shared" si="3"/>
        <v>DSL</v>
      </c>
      <c r="F20" s="94" t="str">
        <f t="shared" si="4"/>
        <v>MKr19</v>
      </c>
      <c r="G20" s="95">
        <f t="shared" si="0"/>
        <v>105.4</v>
      </c>
      <c r="H20" s="95">
        <f t="shared" si="0"/>
        <v>117.4</v>
      </c>
      <c r="I20" s="95">
        <f t="shared" si="0"/>
        <v>134.19999999999999</v>
      </c>
      <c r="J20" s="95">
        <f t="shared" si="0"/>
        <v>123.2</v>
      </c>
      <c r="K20" s="95">
        <f t="shared" si="0"/>
        <v>113.5</v>
      </c>
      <c r="L20" s="95">
        <f t="shared" si="0"/>
        <v>77</v>
      </c>
      <c r="M20" s="95">
        <f t="shared" si="0"/>
        <v>74</v>
      </c>
      <c r="N20" s="95">
        <f t="shared" si="0"/>
        <v>78.2</v>
      </c>
      <c r="O20" s="95">
        <f t="shared" si="0"/>
        <v>101.50107579472352</v>
      </c>
      <c r="P20" s="95">
        <f t="shared" si="0"/>
        <v>95.586963615472371</v>
      </c>
      <c r="Q20" s="95">
        <f t="shared" si="0"/>
        <v>94.107025086546813</v>
      </c>
      <c r="R20" s="95">
        <f t="shared" si="0"/>
        <v>72.122939675183432</v>
      </c>
      <c r="S20" s="95">
        <f t="shared" si="0"/>
        <v>75.531438545887454</v>
      </c>
      <c r="T20" s="95">
        <f t="shared" si="0"/>
        <v>77.854522441042789</v>
      </c>
      <c r="U20" s="95">
        <f t="shared" si="0"/>
        <v>79.552731586007937</v>
      </c>
      <c r="V20" s="95">
        <f t="shared" si="0"/>
        <v>80.789209412536124</v>
      </c>
      <c r="W20" s="95">
        <f t="shared" si="1"/>
        <v>82.154672750845265</v>
      </c>
      <c r="X20" s="95">
        <f t="shared" si="1"/>
        <v>83.492811517689887</v>
      </c>
      <c r="Y20" s="95">
        <f t="shared" si="1"/>
        <v>84.723932814730048</v>
      </c>
      <c r="Z20" s="95">
        <f t="shared" si="1"/>
        <v>86.016684701663124</v>
      </c>
      <c r="AA20" s="95">
        <f t="shared" si="1"/>
        <v>87.239874602600565</v>
      </c>
      <c r="AB20" s="95">
        <f t="shared" si="1"/>
        <v>86.933730840397715</v>
      </c>
      <c r="AC20" s="95">
        <f t="shared" si="1"/>
        <v>86.626854893898326</v>
      </c>
      <c r="AD20" s="95">
        <f t="shared" si="1"/>
        <v>86.321245986171292</v>
      </c>
      <c r="AE20" s="95">
        <f t="shared" si="1"/>
        <v>86.014869481157845</v>
      </c>
      <c r="AF20" s="95">
        <f t="shared" si="1"/>
        <v>85.708589672609207</v>
      </c>
      <c r="AG20" s="95">
        <f t="shared" si="1"/>
        <v>85.401383985383958</v>
      </c>
      <c r="AH20" s="95">
        <f t="shared" si="1"/>
        <v>85.095260877276161</v>
      </c>
      <c r="AI20" s="95">
        <f t="shared" si="1"/>
        <v>84.788407292957842</v>
      </c>
      <c r="AJ20" s="95">
        <f t="shared" si="1"/>
        <v>84.48248254627299</v>
      </c>
      <c r="AK20" s="95">
        <f t="shared" si="2"/>
        <v>84.176255922780513</v>
      </c>
      <c r="AL20" s="95">
        <f t="shared" si="2"/>
        <v>83.87002980361261</v>
      </c>
      <c r="AM20" s="95">
        <f t="shared" si="2"/>
        <v>83.566964003619859</v>
      </c>
      <c r="AN20" s="95">
        <f t="shared" si="2"/>
        <v>83.263903946081427</v>
      </c>
      <c r="AO20" s="95">
        <f t="shared" si="2"/>
        <v>82.960849638339482</v>
      </c>
      <c r="AP20" s="95">
        <f t="shared" si="2"/>
        <v>82.657801087745469</v>
      </c>
      <c r="AQ20" s="95">
        <f t="shared" si="2"/>
        <v>82.354758301660269</v>
      </c>
      <c r="AR20" s="95">
        <f t="shared" si="2"/>
        <v>82.0517212874542</v>
      </c>
      <c r="AS20" s="95">
        <f t="shared" si="2"/>
        <v>81.748690052506987</v>
      </c>
      <c r="AT20" s="95">
        <f t="shared" si="2"/>
        <v>81.445664604207764</v>
      </c>
      <c r="AU20" s="95">
        <f t="shared" si="2"/>
        <v>81.142644949955155</v>
      </c>
      <c r="AV20" s="48">
        <v>5</v>
      </c>
      <c r="AW20" s="80"/>
      <c r="AX20" s="80"/>
      <c r="AY20" s="80"/>
      <c r="AZ20" s="80"/>
      <c r="BA20" s="80"/>
      <c r="BB20" s="81"/>
    </row>
    <row r="21" spans="2:54" ht="14.4">
      <c r="B21" s="92" t="str">
        <f>Processes!D20</f>
        <v>IMPHFO</v>
      </c>
      <c r="C21" s="92" t="str">
        <f>Processes!E20</f>
        <v>Import technology - Heavy Fuel Oil</v>
      </c>
      <c r="D21" s="93"/>
      <c r="E21" s="93" t="str">
        <f t="shared" si="3"/>
        <v>HFO</v>
      </c>
      <c r="F21" s="94" t="str">
        <f t="shared" si="4"/>
        <v>MKr19</v>
      </c>
      <c r="G21" s="95">
        <f t="shared" si="0"/>
        <v>68.2</v>
      </c>
      <c r="H21" s="95">
        <f t="shared" si="0"/>
        <v>102</v>
      </c>
      <c r="I21" s="95">
        <f t="shared" si="0"/>
        <v>96.2</v>
      </c>
      <c r="J21" s="95">
        <f t="shared" si="0"/>
        <v>91.7</v>
      </c>
      <c r="K21" s="95">
        <f t="shared" si="0"/>
        <v>84</v>
      </c>
      <c r="L21" s="95">
        <f t="shared" si="0"/>
        <v>47.5</v>
      </c>
      <c r="M21" s="95">
        <f t="shared" si="0"/>
        <v>44.5</v>
      </c>
      <c r="N21" s="95">
        <f t="shared" si="0"/>
        <v>48.7</v>
      </c>
      <c r="O21" s="95">
        <f t="shared" si="0"/>
        <v>67.735141438725293</v>
      </c>
      <c r="P21" s="95">
        <f t="shared" si="0"/>
        <v>61.821029259474152</v>
      </c>
      <c r="Q21" s="95">
        <f t="shared" si="0"/>
        <v>60.341090730548601</v>
      </c>
      <c r="R21" s="95">
        <f t="shared" si="0"/>
        <v>38.35700531918522</v>
      </c>
      <c r="S21" s="95">
        <f t="shared" si="0"/>
        <v>41.765504189889249</v>
      </c>
      <c r="T21" s="95">
        <f t="shared" si="0"/>
        <v>44.088588085044584</v>
      </c>
      <c r="U21" s="95">
        <f t="shared" si="0"/>
        <v>45.786797230009718</v>
      </c>
      <c r="V21" s="95">
        <f t="shared" si="0"/>
        <v>47.023275056537912</v>
      </c>
      <c r="W21" s="95">
        <f t="shared" si="1"/>
        <v>48.388738394847046</v>
      </c>
      <c r="X21" s="95">
        <f t="shared" si="1"/>
        <v>49.726877161691675</v>
      </c>
      <c r="Y21" s="95">
        <f t="shared" si="1"/>
        <v>50.957998458731836</v>
      </c>
      <c r="Z21" s="95">
        <f t="shared" si="1"/>
        <v>52.250750345664912</v>
      </c>
      <c r="AA21" s="95">
        <f t="shared" si="1"/>
        <v>53.473940246602353</v>
      </c>
      <c r="AB21" s="95">
        <f t="shared" si="1"/>
        <v>53.16779648439951</v>
      </c>
      <c r="AC21" s="95">
        <f t="shared" si="1"/>
        <v>52.860920537900107</v>
      </c>
      <c r="AD21" s="95">
        <f t="shared" si="1"/>
        <v>52.55531163017308</v>
      </c>
      <c r="AE21" s="95">
        <f t="shared" si="1"/>
        <v>52.248935125159633</v>
      </c>
      <c r="AF21" s="95">
        <f t="shared" si="1"/>
        <v>51.942655316610988</v>
      </c>
      <c r="AG21" s="95">
        <f t="shared" si="1"/>
        <v>51.635449629385747</v>
      </c>
      <c r="AH21" s="95">
        <f t="shared" si="1"/>
        <v>51.329326521277956</v>
      </c>
      <c r="AI21" s="95">
        <f t="shared" si="1"/>
        <v>51.022472936959623</v>
      </c>
      <c r="AJ21" s="95">
        <f t="shared" si="1"/>
        <v>50.716548190274779</v>
      </c>
      <c r="AK21" s="95">
        <f t="shared" si="2"/>
        <v>50.410321566782294</v>
      </c>
      <c r="AL21" s="95">
        <f t="shared" si="2"/>
        <v>50.104095447614391</v>
      </c>
      <c r="AM21" s="95">
        <f t="shared" si="2"/>
        <v>49.801029647621633</v>
      </c>
      <c r="AN21" s="95">
        <f t="shared" si="2"/>
        <v>49.497969590083216</v>
      </c>
      <c r="AO21" s="95">
        <f t="shared" si="2"/>
        <v>49.19491528234127</v>
      </c>
      <c r="AP21" s="95">
        <f t="shared" si="2"/>
        <v>48.89186673174725</v>
      </c>
      <c r="AQ21" s="95">
        <f t="shared" si="2"/>
        <v>48.588823945662064</v>
      </c>
      <c r="AR21" s="95">
        <f t="shared" si="2"/>
        <v>48.285786931455988</v>
      </c>
      <c r="AS21" s="95">
        <f t="shared" si="2"/>
        <v>47.982755696508768</v>
      </c>
      <c r="AT21" s="95">
        <f t="shared" si="2"/>
        <v>47.679730248209545</v>
      </c>
      <c r="AU21" s="95">
        <f t="shared" si="2"/>
        <v>47.376710593956936</v>
      </c>
      <c r="AV21" s="48">
        <v>5</v>
      </c>
      <c r="AW21" s="80"/>
      <c r="AX21" s="80"/>
      <c r="AY21" s="80"/>
      <c r="AZ21" s="80"/>
      <c r="BA21" s="80"/>
      <c r="BB21" s="81"/>
    </row>
    <row r="22" spans="2:54" ht="14.4">
      <c r="B22" s="92" t="str">
        <f>Processes!D21</f>
        <v>IMPMGO</v>
      </c>
      <c r="C22" s="92" t="str">
        <f>Processes!E21</f>
        <v>Import technology - Marine Gas Oil</v>
      </c>
      <c r="D22" s="93"/>
      <c r="E22" s="93" t="str">
        <f t="shared" si="3"/>
        <v>MGO</v>
      </c>
      <c r="F22" s="94" t="str">
        <f t="shared" si="4"/>
        <v>MKr19</v>
      </c>
      <c r="G22" s="95">
        <f t="shared" si="0"/>
        <v>68.2</v>
      </c>
      <c r="H22" s="95">
        <f t="shared" si="0"/>
        <v>102</v>
      </c>
      <c r="I22" s="95">
        <f t="shared" si="0"/>
        <v>96.2</v>
      </c>
      <c r="J22" s="95">
        <f t="shared" si="0"/>
        <v>91.7</v>
      </c>
      <c r="K22" s="95">
        <f t="shared" si="0"/>
        <v>84</v>
      </c>
      <c r="L22" s="95">
        <f t="shared" si="0"/>
        <v>47.5</v>
      </c>
      <c r="M22" s="95">
        <f t="shared" si="0"/>
        <v>44.5</v>
      </c>
      <c r="N22" s="95">
        <f t="shared" si="0"/>
        <v>48.7</v>
      </c>
      <c r="O22" s="95">
        <f t="shared" si="0"/>
        <v>67.735141438725293</v>
      </c>
      <c r="P22" s="95">
        <f t="shared" si="0"/>
        <v>61.821029259474152</v>
      </c>
      <c r="Q22" s="95">
        <f t="shared" si="0"/>
        <v>60.341090730548601</v>
      </c>
      <c r="R22" s="95">
        <f t="shared" si="0"/>
        <v>38.35700531918522</v>
      </c>
      <c r="S22" s="95">
        <f t="shared" si="0"/>
        <v>41.765504189889249</v>
      </c>
      <c r="T22" s="95">
        <f t="shared" si="0"/>
        <v>44.088588085044584</v>
      </c>
      <c r="U22" s="95">
        <f t="shared" si="0"/>
        <v>45.786797230009718</v>
      </c>
      <c r="V22" s="95">
        <f t="shared" ref="Q22:AF37" si="5">IFERROR(INDEX($G$122:$AU$177,MATCH($E22,$E$122:$E$177,0),MATCH(V$6,$G$121:$AU$121,0)),0)</f>
        <v>47.023275056537912</v>
      </c>
      <c r="W22" s="95">
        <f t="shared" si="5"/>
        <v>48.388738394847046</v>
      </c>
      <c r="X22" s="95">
        <f t="shared" si="5"/>
        <v>49.726877161691675</v>
      </c>
      <c r="Y22" s="95">
        <f t="shared" si="5"/>
        <v>50.957998458731836</v>
      </c>
      <c r="Z22" s="95">
        <f t="shared" si="5"/>
        <v>52.250750345664912</v>
      </c>
      <c r="AA22" s="95">
        <f t="shared" si="1"/>
        <v>53.473940246602353</v>
      </c>
      <c r="AB22" s="95">
        <f t="shared" si="1"/>
        <v>53.16779648439951</v>
      </c>
      <c r="AC22" s="95">
        <f t="shared" si="1"/>
        <v>52.860920537900107</v>
      </c>
      <c r="AD22" s="95">
        <f t="shared" si="1"/>
        <v>52.55531163017308</v>
      </c>
      <c r="AE22" s="95">
        <f t="shared" si="1"/>
        <v>52.248935125159633</v>
      </c>
      <c r="AF22" s="95">
        <f t="shared" si="1"/>
        <v>51.942655316610988</v>
      </c>
      <c r="AG22" s="95">
        <f t="shared" si="1"/>
        <v>51.635449629385747</v>
      </c>
      <c r="AH22" s="95">
        <f t="shared" si="1"/>
        <v>51.329326521277956</v>
      </c>
      <c r="AI22" s="95">
        <f t="shared" si="1"/>
        <v>51.022472936959623</v>
      </c>
      <c r="AJ22" s="95">
        <f t="shared" si="1"/>
        <v>50.716548190274779</v>
      </c>
      <c r="AK22" s="95">
        <f t="shared" si="2"/>
        <v>50.410321566782294</v>
      </c>
      <c r="AL22" s="95">
        <f t="shared" si="2"/>
        <v>50.104095447614391</v>
      </c>
      <c r="AM22" s="95">
        <f t="shared" si="2"/>
        <v>49.801029647621633</v>
      </c>
      <c r="AN22" s="95">
        <f t="shared" si="2"/>
        <v>49.497969590083216</v>
      </c>
      <c r="AO22" s="95">
        <f t="shared" si="2"/>
        <v>49.19491528234127</v>
      </c>
      <c r="AP22" s="95">
        <f t="shared" si="2"/>
        <v>48.89186673174725</v>
      </c>
      <c r="AQ22" s="95">
        <f t="shared" si="2"/>
        <v>48.588823945662064</v>
      </c>
      <c r="AR22" s="95">
        <f t="shared" si="2"/>
        <v>48.285786931455988</v>
      </c>
      <c r="AS22" s="95">
        <f t="shared" si="2"/>
        <v>47.982755696508768</v>
      </c>
      <c r="AT22" s="95">
        <f t="shared" si="2"/>
        <v>47.679730248209545</v>
      </c>
      <c r="AU22" s="95">
        <f t="shared" si="2"/>
        <v>47.376710593956936</v>
      </c>
      <c r="AV22" s="48">
        <v>5</v>
      </c>
    </row>
    <row r="23" spans="2:54" ht="14.4">
      <c r="B23" s="92" t="str">
        <f>Processes!D22</f>
        <v>IMPAGSL</v>
      </c>
      <c r="C23" s="92" t="str">
        <f>Processes!E22</f>
        <v>Import technology - Aviation gasoline</v>
      </c>
      <c r="D23" s="93"/>
      <c r="E23" s="93" t="str">
        <f t="shared" si="3"/>
        <v>AGSL</v>
      </c>
      <c r="F23" s="94" t="str">
        <f t="shared" si="4"/>
        <v>MKr19</v>
      </c>
      <c r="G23" s="95">
        <f t="shared" ref="G23:V38" si="6">IFERROR(INDEX($G$122:$AU$177,MATCH($E23,$E$122:$E$177,0),MATCH(G$6,$G$121:$AU$121,0)),0)</f>
        <v>76.5</v>
      </c>
      <c r="H23" s="95">
        <f t="shared" si="6"/>
        <v>112.4</v>
      </c>
      <c r="I23" s="95">
        <f t="shared" si="6"/>
        <v>116.3</v>
      </c>
      <c r="J23" s="95">
        <f t="shared" si="6"/>
        <v>118.6</v>
      </c>
      <c r="K23" s="95">
        <f t="shared" si="6"/>
        <v>110.1</v>
      </c>
      <c r="L23" s="95">
        <f t="shared" si="6"/>
        <v>73.5</v>
      </c>
      <c r="M23" s="95">
        <f t="shared" si="6"/>
        <v>70.599999999999994</v>
      </c>
      <c r="N23" s="95">
        <f t="shared" si="6"/>
        <v>74.7</v>
      </c>
      <c r="O23" s="95">
        <f t="shared" si="6"/>
        <v>99.501075794723519</v>
      </c>
      <c r="P23" s="95">
        <f t="shared" si="6"/>
        <v>92.996963615472367</v>
      </c>
      <c r="Q23" s="95">
        <f t="shared" si="5"/>
        <v>91.517025086546809</v>
      </c>
      <c r="R23" s="95">
        <f t="shared" si="5"/>
        <v>69.532939675183428</v>
      </c>
      <c r="S23" s="95">
        <f t="shared" si="5"/>
        <v>72.941438545887451</v>
      </c>
      <c r="T23" s="95">
        <f t="shared" si="5"/>
        <v>75.264522441042786</v>
      </c>
      <c r="U23" s="95">
        <f t="shared" si="5"/>
        <v>76.962731586007934</v>
      </c>
      <c r="V23" s="95">
        <f t="shared" si="5"/>
        <v>78.199209412536121</v>
      </c>
      <c r="W23" s="95">
        <f t="shared" si="5"/>
        <v>79.564672750845261</v>
      </c>
      <c r="X23" s="95">
        <f t="shared" si="5"/>
        <v>80.902811517689884</v>
      </c>
      <c r="Y23" s="95">
        <f t="shared" si="5"/>
        <v>82.133932814730045</v>
      </c>
      <c r="Z23" s="95">
        <f t="shared" si="5"/>
        <v>83.42668470166312</v>
      </c>
      <c r="AA23" s="95">
        <f t="shared" si="5"/>
        <v>84.649874602600562</v>
      </c>
      <c r="AB23" s="95">
        <f t="shared" si="5"/>
        <v>84.343730840397711</v>
      </c>
      <c r="AC23" s="95">
        <f t="shared" si="5"/>
        <v>84.036854893898322</v>
      </c>
      <c r="AD23" s="95">
        <f t="shared" si="5"/>
        <v>83.731245986171288</v>
      </c>
      <c r="AE23" s="95">
        <f t="shared" si="5"/>
        <v>83.424869481157842</v>
      </c>
      <c r="AF23" s="95">
        <f t="shared" si="5"/>
        <v>83.118589672609204</v>
      </c>
      <c r="AG23" s="95">
        <f t="shared" ref="AG23:AU38" si="7">IFERROR(INDEX($G$122:$AU$177,MATCH($E23,$E$122:$E$177,0),MATCH(AG$6,$G$121:$AU$121,0)),0)</f>
        <v>82.811383985383955</v>
      </c>
      <c r="AH23" s="95">
        <f t="shared" si="7"/>
        <v>82.505260877276157</v>
      </c>
      <c r="AI23" s="95">
        <f t="shared" si="7"/>
        <v>82.198407292957839</v>
      </c>
      <c r="AJ23" s="95">
        <f t="shared" si="7"/>
        <v>81.892482546272987</v>
      </c>
      <c r="AK23" s="95">
        <f t="shared" si="7"/>
        <v>81.586255922780509</v>
      </c>
      <c r="AL23" s="95">
        <f t="shared" si="7"/>
        <v>81.280029803612607</v>
      </c>
      <c r="AM23" s="95">
        <f t="shared" si="7"/>
        <v>80.976964003619855</v>
      </c>
      <c r="AN23" s="95">
        <f t="shared" si="7"/>
        <v>80.673903946081424</v>
      </c>
      <c r="AO23" s="95">
        <f t="shared" si="7"/>
        <v>80.370849638339479</v>
      </c>
      <c r="AP23" s="95">
        <f t="shared" si="7"/>
        <v>80.067801087745465</v>
      </c>
      <c r="AQ23" s="95">
        <f t="shared" si="7"/>
        <v>79.764758301660265</v>
      </c>
      <c r="AR23" s="95">
        <f t="shared" si="7"/>
        <v>79.461721287454196</v>
      </c>
      <c r="AS23" s="95">
        <f t="shared" si="7"/>
        <v>79.158690052506984</v>
      </c>
      <c r="AT23" s="95">
        <f t="shared" si="7"/>
        <v>78.85566460420776</v>
      </c>
      <c r="AU23" s="95">
        <f t="shared" si="7"/>
        <v>78.552644949955152</v>
      </c>
      <c r="AV23" s="48">
        <v>5</v>
      </c>
    </row>
    <row r="24" spans="2:54" ht="14.4">
      <c r="B24" s="92" t="str">
        <f>Processes!D23</f>
        <v>IMPBGA</v>
      </c>
      <c r="C24" s="92" t="str">
        <f>Processes!E23</f>
        <v>Import technology - Biogas</v>
      </c>
      <c r="D24" s="93"/>
      <c r="E24" s="93" t="str">
        <f t="shared" si="3"/>
        <v>BGA</v>
      </c>
      <c r="F24" s="94" t="str">
        <f t="shared" si="4"/>
        <v>MKr19</v>
      </c>
      <c r="G24" s="95">
        <f t="shared" si="6"/>
        <v>133.19999999999999</v>
      </c>
      <c r="H24" s="95">
        <f t="shared" si="6"/>
        <v>138.30000000000001</v>
      </c>
      <c r="I24" s="95">
        <f t="shared" si="6"/>
        <v>165.3</v>
      </c>
      <c r="J24" s="95">
        <f t="shared" si="6"/>
        <v>162.60000000000002</v>
      </c>
      <c r="K24" s="95">
        <f t="shared" si="6"/>
        <v>137.10000000000002</v>
      </c>
      <c r="L24" s="95">
        <f t="shared" si="6"/>
        <v>132</v>
      </c>
      <c r="M24" s="95">
        <f t="shared" si="6"/>
        <v>110.39999999999999</v>
      </c>
      <c r="N24" s="95">
        <f t="shared" si="6"/>
        <v>110.69999999999999</v>
      </c>
      <c r="O24" s="95">
        <f t="shared" si="6"/>
        <v>160.26655014555075</v>
      </c>
      <c r="P24" s="95">
        <f t="shared" si="6"/>
        <v>102.78303372186139</v>
      </c>
      <c r="Q24" s="95">
        <f t="shared" si="5"/>
        <v>100.19354995944677</v>
      </c>
      <c r="R24" s="95">
        <f t="shared" si="5"/>
        <v>94.575870076314601</v>
      </c>
      <c r="S24" s="95">
        <f t="shared" si="5"/>
        <v>98.287645864625688</v>
      </c>
      <c r="T24" s="95">
        <f t="shared" si="5"/>
        <v>100.1030649386264</v>
      </c>
      <c r="U24" s="95">
        <f t="shared" si="5"/>
        <v>100.70137176108622</v>
      </c>
      <c r="V24" s="95">
        <f t="shared" si="5"/>
        <v>100.518250388741</v>
      </c>
      <c r="W24" s="95">
        <f t="shared" si="5"/>
        <v>100.40291761291219</v>
      </c>
      <c r="X24" s="95">
        <f t="shared" si="5"/>
        <v>100.32884125869501</v>
      </c>
      <c r="Y24" s="95">
        <f t="shared" si="5"/>
        <v>100.26539877136038</v>
      </c>
      <c r="Z24" s="95">
        <f t="shared" si="5"/>
        <v>100.24266074406691</v>
      </c>
      <c r="AA24" s="95">
        <f t="shared" si="5"/>
        <v>100.23645783122964</v>
      </c>
      <c r="AB24" s="95">
        <f t="shared" si="5"/>
        <v>100.37471501444514</v>
      </c>
      <c r="AC24" s="95">
        <f t="shared" si="5"/>
        <v>100.51297219766064</v>
      </c>
      <c r="AD24" s="95">
        <f t="shared" si="5"/>
        <v>100.65122938087613</v>
      </c>
      <c r="AE24" s="95">
        <f t="shared" si="5"/>
        <v>100.78948656409162</v>
      </c>
      <c r="AF24" s="95">
        <f t="shared" si="5"/>
        <v>100.92774374730713</v>
      </c>
      <c r="AG24" s="95">
        <f t="shared" si="7"/>
        <v>101.06600093052263</v>
      </c>
      <c r="AH24" s="95">
        <f t="shared" si="7"/>
        <v>101.20425811373809</v>
      </c>
      <c r="AI24" s="95">
        <f t="shared" si="7"/>
        <v>101.34251529695359</v>
      </c>
      <c r="AJ24" s="95">
        <f t="shared" si="7"/>
        <v>101.48077248016905</v>
      </c>
      <c r="AK24" s="95">
        <f t="shared" si="7"/>
        <v>101.61902966338455</v>
      </c>
      <c r="AL24" s="95">
        <f t="shared" si="7"/>
        <v>101.75728684660005</v>
      </c>
      <c r="AM24" s="95">
        <f t="shared" si="7"/>
        <v>101.89554402981554</v>
      </c>
      <c r="AN24" s="95">
        <f t="shared" si="7"/>
        <v>102.03380121303101</v>
      </c>
      <c r="AO24" s="95">
        <f t="shared" si="7"/>
        <v>102.17205839624651</v>
      </c>
      <c r="AP24" s="95">
        <f t="shared" si="7"/>
        <v>102.31031557946201</v>
      </c>
      <c r="AQ24" s="95">
        <f t="shared" si="7"/>
        <v>102.44857276267751</v>
      </c>
      <c r="AR24" s="95">
        <f t="shared" si="7"/>
        <v>102.58682994589297</v>
      </c>
      <c r="AS24" s="95">
        <f t="shared" si="7"/>
        <v>102.72508712910849</v>
      </c>
      <c r="AT24" s="95">
        <f t="shared" si="7"/>
        <v>102.86334431232396</v>
      </c>
      <c r="AU24" s="95">
        <f t="shared" si="7"/>
        <v>103.00160149553948</v>
      </c>
      <c r="AV24" s="48">
        <v>5</v>
      </c>
    </row>
    <row r="25" spans="2:54" ht="14.4">
      <c r="B25" s="92" t="str">
        <f>Processes!D24</f>
        <v>IMPHFB</v>
      </c>
      <c r="C25" s="92" t="str">
        <f>Processes!E24</f>
        <v>Import technology - Heavy Fuel Bio Oil</v>
      </c>
      <c r="D25" s="93"/>
      <c r="E25" s="93" t="str">
        <f t="shared" si="3"/>
        <v>HFB</v>
      </c>
      <c r="F25" s="94" t="str">
        <f t="shared" si="4"/>
        <v>MKr19</v>
      </c>
      <c r="G25" s="95">
        <f t="shared" si="6"/>
        <v>131.87375303359801</v>
      </c>
      <c r="H25" s="95">
        <f t="shared" si="6"/>
        <v>165.67375303359799</v>
      </c>
      <c r="I25" s="95">
        <f t="shared" si="6"/>
        <v>159.87375303359801</v>
      </c>
      <c r="J25" s="95">
        <f t="shared" si="6"/>
        <v>155.37375303359801</v>
      </c>
      <c r="K25" s="95">
        <f t="shared" si="6"/>
        <v>147.67375303359799</v>
      </c>
      <c r="L25" s="95">
        <f t="shared" si="6"/>
        <v>111.17375303359799</v>
      </c>
      <c r="M25" s="95">
        <f t="shared" si="6"/>
        <v>108.17375303359799</v>
      </c>
      <c r="N25" s="95">
        <f t="shared" si="6"/>
        <v>112.37375303359801</v>
      </c>
      <c r="O25" s="95">
        <f t="shared" si="6"/>
        <v>131.40889447232328</v>
      </c>
      <c r="P25" s="95">
        <f t="shared" si="6"/>
        <v>125.49478229307215</v>
      </c>
      <c r="Q25" s="95">
        <f t="shared" si="5"/>
        <v>124.0148437641466</v>
      </c>
      <c r="R25" s="95">
        <f t="shared" si="5"/>
        <v>102.03075835278321</v>
      </c>
      <c r="S25" s="95">
        <f t="shared" si="5"/>
        <v>105.43925722348725</v>
      </c>
      <c r="T25" s="95">
        <f t="shared" si="5"/>
        <v>107.76234111864258</v>
      </c>
      <c r="U25" s="95">
        <f t="shared" si="5"/>
        <v>109.46055026360771</v>
      </c>
      <c r="V25" s="95">
        <f t="shared" si="5"/>
        <v>110.69702809013592</v>
      </c>
      <c r="W25" s="95">
        <f t="shared" si="5"/>
        <v>112.06249142844504</v>
      </c>
      <c r="X25" s="95">
        <f t="shared" si="5"/>
        <v>113.40063019528966</v>
      </c>
      <c r="Y25" s="95">
        <f t="shared" si="5"/>
        <v>114.63175149232984</v>
      </c>
      <c r="Z25" s="95">
        <f t="shared" si="5"/>
        <v>115.92450337926292</v>
      </c>
      <c r="AA25" s="95">
        <f t="shared" si="5"/>
        <v>117.14769328020034</v>
      </c>
      <c r="AB25" s="95">
        <f t="shared" si="5"/>
        <v>116.84154951799751</v>
      </c>
      <c r="AC25" s="95">
        <f t="shared" si="5"/>
        <v>116.5346735714981</v>
      </c>
      <c r="AD25" s="95">
        <f t="shared" si="5"/>
        <v>116.22906466377108</v>
      </c>
      <c r="AE25" s="95">
        <f t="shared" si="5"/>
        <v>115.92268815875764</v>
      </c>
      <c r="AF25" s="95">
        <f t="shared" si="5"/>
        <v>115.61640835020899</v>
      </c>
      <c r="AG25" s="95">
        <f t="shared" si="7"/>
        <v>115.30920266298375</v>
      </c>
      <c r="AH25" s="95">
        <f t="shared" si="7"/>
        <v>115.00307955487595</v>
      </c>
      <c r="AI25" s="95">
        <f t="shared" si="7"/>
        <v>114.69622597055762</v>
      </c>
      <c r="AJ25" s="95">
        <f t="shared" si="7"/>
        <v>114.39030122387277</v>
      </c>
      <c r="AK25" s="95">
        <f t="shared" si="7"/>
        <v>114.08407460038029</v>
      </c>
      <c r="AL25" s="95">
        <f t="shared" si="7"/>
        <v>113.77784848121239</v>
      </c>
      <c r="AM25" s="95">
        <f t="shared" si="7"/>
        <v>113.47478268121964</v>
      </c>
      <c r="AN25" s="95">
        <f t="shared" si="7"/>
        <v>113.17172262368121</v>
      </c>
      <c r="AO25" s="95">
        <f t="shared" si="7"/>
        <v>112.86866831593926</v>
      </c>
      <c r="AP25" s="95">
        <f t="shared" si="7"/>
        <v>112.56561976534525</v>
      </c>
      <c r="AQ25" s="95">
        <f t="shared" si="7"/>
        <v>112.26257697926006</v>
      </c>
      <c r="AR25" s="95">
        <f t="shared" si="7"/>
        <v>111.95953996505398</v>
      </c>
      <c r="AS25" s="95">
        <f t="shared" si="7"/>
        <v>111.65650873010676</v>
      </c>
      <c r="AT25" s="95">
        <f t="shared" si="7"/>
        <v>111.35348328180754</v>
      </c>
      <c r="AU25" s="95">
        <f t="shared" si="7"/>
        <v>111.05046362755493</v>
      </c>
      <c r="AV25" s="48">
        <v>5</v>
      </c>
    </row>
    <row r="26" spans="2:54" ht="14.4">
      <c r="B26" s="92" t="str">
        <f>Processes!D25</f>
        <v>IMPDDGS</v>
      </c>
      <c r="C26" s="92" t="str">
        <f>Processes!E25</f>
        <v>Import technology - Ethanol</v>
      </c>
      <c r="D26" s="93"/>
      <c r="E26" s="93" t="str">
        <f t="shared" si="3"/>
        <v>DDGS</v>
      </c>
      <c r="F26" s="94" t="str">
        <f t="shared" si="4"/>
        <v>MKr14</v>
      </c>
      <c r="G26" s="95">
        <f t="shared" si="6"/>
        <v>10</v>
      </c>
      <c r="H26" s="95">
        <f t="shared" si="6"/>
        <v>10</v>
      </c>
      <c r="I26" s="95">
        <f t="shared" si="6"/>
        <v>10</v>
      </c>
      <c r="J26" s="95">
        <f t="shared" si="6"/>
        <v>10</v>
      </c>
      <c r="K26" s="95">
        <f t="shared" si="6"/>
        <v>10</v>
      </c>
      <c r="L26" s="95">
        <f t="shared" si="6"/>
        <v>10</v>
      </c>
      <c r="M26" s="95">
        <f t="shared" si="6"/>
        <v>10</v>
      </c>
      <c r="N26" s="95">
        <f t="shared" si="6"/>
        <v>10</v>
      </c>
      <c r="O26" s="95">
        <f t="shared" si="6"/>
        <v>10</v>
      </c>
      <c r="P26" s="95">
        <f t="shared" si="6"/>
        <v>10</v>
      </c>
      <c r="Q26" s="95">
        <f t="shared" si="5"/>
        <v>10</v>
      </c>
      <c r="R26" s="95">
        <f t="shared" si="5"/>
        <v>10</v>
      </c>
      <c r="S26" s="95">
        <f t="shared" si="5"/>
        <v>10</v>
      </c>
      <c r="T26" s="95">
        <f t="shared" si="5"/>
        <v>10</v>
      </c>
      <c r="U26" s="95">
        <f t="shared" si="5"/>
        <v>10</v>
      </c>
      <c r="V26" s="95">
        <f t="shared" si="5"/>
        <v>10</v>
      </c>
      <c r="W26" s="95">
        <f t="shared" si="5"/>
        <v>10</v>
      </c>
      <c r="X26" s="95">
        <f t="shared" si="5"/>
        <v>10</v>
      </c>
      <c r="Y26" s="95">
        <f t="shared" si="5"/>
        <v>10</v>
      </c>
      <c r="Z26" s="95">
        <f t="shared" si="5"/>
        <v>10</v>
      </c>
      <c r="AA26" s="95">
        <f t="shared" si="5"/>
        <v>10</v>
      </c>
      <c r="AB26" s="95">
        <f t="shared" si="5"/>
        <v>10</v>
      </c>
      <c r="AC26" s="95">
        <f t="shared" si="5"/>
        <v>10</v>
      </c>
      <c r="AD26" s="95">
        <f t="shared" si="5"/>
        <v>10</v>
      </c>
      <c r="AE26" s="95">
        <f t="shared" si="5"/>
        <v>10</v>
      </c>
      <c r="AF26" s="95">
        <f t="shared" si="5"/>
        <v>10</v>
      </c>
      <c r="AG26" s="95">
        <f t="shared" si="7"/>
        <v>10</v>
      </c>
      <c r="AH26" s="95">
        <f t="shared" si="7"/>
        <v>10</v>
      </c>
      <c r="AI26" s="95">
        <f t="shared" si="7"/>
        <v>10</v>
      </c>
      <c r="AJ26" s="95">
        <f t="shared" si="7"/>
        <v>10</v>
      </c>
      <c r="AK26" s="95">
        <f t="shared" si="7"/>
        <v>10</v>
      </c>
      <c r="AL26" s="95">
        <f t="shared" si="7"/>
        <v>10</v>
      </c>
      <c r="AM26" s="95">
        <f t="shared" si="7"/>
        <v>10</v>
      </c>
      <c r="AN26" s="95">
        <f t="shared" si="7"/>
        <v>10</v>
      </c>
      <c r="AO26" s="95">
        <f t="shared" si="7"/>
        <v>10</v>
      </c>
      <c r="AP26" s="95">
        <f t="shared" si="7"/>
        <v>10</v>
      </c>
      <c r="AQ26" s="95">
        <f t="shared" si="7"/>
        <v>10</v>
      </c>
      <c r="AR26" s="95">
        <f t="shared" si="7"/>
        <v>10</v>
      </c>
      <c r="AS26" s="95">
        <f t="shared" si="7"/>
        <v>10</v>
      </c>
      <c r="AT26" s="95">
        <f t="shared" si="7"/>
        <v>10</v>
      </c>
      <c r="AU26" s="95">
        <f t="shared" si="7"/>
        <v>10</v>
      </c>
      <c r="AV26" s="48">
        <v>5</v>
      </c>
    </row>
    <row r="27" spans="2:54" ht="14.4">
      <c r="B27" s="92" t="str">
        <f>Processes!D26</f>
        <v>IMPH2</v>
      </c>
      <c r="C27" s="92" t="str">
        <f>Processes!E26</f>
        <v>Import technology - Hydrogen</v>
      </c>
      <c r="D27" s="93"/>
      <c r="E27" s="93" t="s">
        <v>207</v>
      </c>
      <c r="F27" s="94" t="str">
        <f t="shared" si="4"/>
        <v>MKr14</v>
      </c>
      <c r="G27" s="95">
        <f t="shared" si="6"/>
        <v>586.08000000000004</v>
      </c>
      <c r="H27" s="95">
        <f t="shared" si="6"/>
        <v>807.895012134392</v>
      </c>
      <c r="I27" s="95">
        <f t="shared" si="6"/>
        <v>915.895012134392</v>
      </c>
      <c r="J27" s="95">
        <f t="shared" si="6"/>
        <v>905.09501213439205</v>
      </c>
      <c r="K27" s="95">
        <f t="shared" si="6"/>
        <v>803.09501213439205</v>
      </c>
      <c r="L27" s="95">
        <f t="shared" si="6"/>
        <v>782.69501213439196</v>
      </c>
      <c r="M27" s="95">
        <f t="shared" si="6"/>
        <v>696.29501213439198</v>
      </c>
      <c r="N27" s="95">
        <f t="shared" si="6"/>
        <v>697.49501213439191</v>
      </c>
      <c r="O27" s="95">
        <f t="shared" si="6"/>
        <v>895.76121271659497</v>
      </c>
      <c r="P27" s="95">
        <f t="shared" si="6"/>
        <v>665.8271470218375</v>
      </c>
      <c r="Q27" s="95">
        <f t="shared" si="5"/>
        <v>655.4692119721791</v>
      </c>
      <c r="R27" s="95">
        <f t="shared" si="5"/>
        <v>632.99849243965036</v>
      </c>
      <c r="S27" s="95">
        <f t="shared" si="5"/>
        <v>647.84559559289471</v>
      </c>
      <c r="T27" s="95">
        <f t="shared" si="5"/>
        <v>655.10727188889757</v>
      </c>
      <c r="U27" s="95">
        <f t="shared" si="5"/>
        <v>657.50049917873685</v>
      </c>
      <c r="V27" s="95">
        <f t="shared" si="5"/>
        <v>656.76801368935594</v>
      </c>
      <c r="W27" s="95">
        <f t="shared" si="5"/>
        <v>656.30668258604078</v>
      </c>
      <c r="X27" s="95">
        <f t="shared" si="5"/>
        <v>656.01037716917199</v>
      </c>
      <c r="Y27" s="95">
        <f t="shared" si="5"/>
        <v>655.75660721983354</v>
      </c>
      <c r="Z27" s="95">
        <f t="shared" si="5"/>
        <v>655.6656551106596</v>
      </c>
      <c r="AA27" s="95">
        <f t="shared" si="5"/>
        <v>655.64084345931053</v>
      </c>
      <c r="AB27" s="95">
        <f t="shared" si="5"/>
        <v>656.19387219217253</v>
      </c>
      <c r="AC27" s="95">
        <f t="shared" si="5"/>
        <v>656.74690092503454</v>
      </c>
      <c r="AD27" s="95">
        <f t="shared" si="5"/>
        <v>657.29992965789654</v>
      </c>
      <c r="AE27" s="95">
        <f t="shared" si="5"/>
        <v>657.85295839075843</v>
      </c>
      <c r="AF27" s="95">
        <f t="shared" si="5"/>
        <v>658.40598712362055</v>
      </c>
      <c r="AG27" s="95">
        <f t="shared" si="7"/>
        <v>658.95901585648255</v>
      </c>
      <c r="AH27" s="95">
        <f t="shared" si="7"/>
        <v>659.51204458934433</v>
      </c>
      <c r="AI27" s="95">
        <f t="shared" si="7"/>
        <v>660.06507332220633</v>
      </c>
      <c r="AJ27" s="95">
        <f t="shared" si="7"/>
        <v>660.61810205506822</v>
      </c>
      <c r="AK27" s="95">
        <f t="shared" si="7"/>
        <v>661.17113078793022</v>
      </c>
      <c r="AL27" s="95">
        <f t="shared" si="7"/>
        <v>661.72415952079223</v>
      </c>
      <c r="AM27" s="95">
        <f t="shared" si="7"/>
        <v>662.27718825365412</v>
      </c>
      <c r="AN27" s="95">
        <f t="shared" si="7"/>
        <v>662.83021698651601</v>
      </c>
      <c r="AO27" s="95">
        <f t="shared" si="7"/>
        <v>663.38324571937801</v>
      </c>
      <c r="AP27" s="95">
        <f t="shared" si="7"/>
        <v>663.93627445224001</v>
      </c>
      <c r="AQ27" s="95">
        <f t="shared" si="7"/>
        <v>664.48930318510202</v>
      </c>
      <c r="AR27" s="95">
        <f t="shared" si="7"/>
        <v>665.04233191796391</v>
      </c>
      <c r="AS27" s="95">
        <f t="shared" si="7"/>
        <v>665.59536065082591</v>
      </c>
      <c r="AT27" s="95">
        <f t="shared" si="7"/>
        <v>666.1483893836878</v>
      </c>
      <c r="AU27" s="95">
        <f t="shared" si="7"/>
        <v>666.70141811654992</v>
      </c>
      <c r="AV27" s="48">
        <v>5</v>
      </c>
    </row>
    <row r="28" spans="2:54" ht="14.4">
      <c r="B28" s="92" t="str">
        <f>Processes!D27</f>
        <v>IMPH2G</v>
      </c>
      <c r="C28" s="92" t="str">
        <f>Processes!E27</f>
        <v>Import technology - Hydrogen Gas</v>
      </c>
      <c r="D28" s="93"/>
      <c r="E28" s="93" t="str">
        <f t="shared" si="3"/>
        <v>H2G</v>
      </c>
      <c r="F28" s="94" t="str">
        <f t="shared" si="4"/>
        <v>MKr14</v>
      </c>
      <c r="G28" s="95">
        <f t="shared" si="6"/>
        <v>586.08000000000004</v>
      </c>
      <c r="H28" s="95">
        <f t="shared" si="6"/>
        <v>807.895012134392</v>
      </c>
      <c r="I28" s="95">
        <f t="shared" si="6"/>
        <v>915.895012134392</v>
      </c>
      <c r="J28" s="95">
        <f t="shared" si="6"/>
        <v>905.09501213439205</v>
      </c>
      <c r="K28" s="95">
        <f t="shared" si="6"/>
        <v>803.09501213439205</v>
      </c>
      <c r="L28" s="95">
        <f t="shared" si="6"/>
        <v>782.69501213439196</v>
      </c>
      <c r="M28" s="95">
        <f t="shared" si="6"/>
        <v>696.29501213439198</v>
      </c>
      <c r="N28" s="95">
        <f t="shared" si="6"/>
        <v>697.49501213439191</v>
      </c>
      <c r="O28" s="95">
        <f t="shared" si="6"/>
        <v>895.76121271659497</v>
      </c>
      <c r="P28" s="95">
        <f t="shared" si="6"/>
        <v>665.8271470218375</v>
      </c>
      <c r="Q28" s="95">
        <f t="shared" si="5"/>
        <v>655.4692119721791</v>
      </c>
      <c r="R28" s="95">
        <f t="shared" si="5"/>
        <v>632.99849243965036</v>
      </c>
      <c r="S28" s="95">
        <f t="shared" si="5"/>
        <v>647.84559559289471</v>
      </c>
      <c r="T28" s="95">
        <f t="shared" si="5"/>
        <v>655.10727188889757</v>
      </c>
      <c r="U28" s="95">
        <f t="shared" si="5"/>
        <v>657.50049917873685</v>
      </c>
      <c r="V28" s="95">
        <f t="shared" si="5"/>
        <v>656.76801368935594</v>
      </c>
      <c r="W28" s="95">
        <f t="shared" si="5"/>
        <v>656.30668258604078</v>
      </c>
      <c r="X28" s="95">
        <f t="shared" si="5"/>
        <v>656.01037716917199</v>
      </c>
      <c r="Y28" s="95">
        <f t="shared" si="5"/>
        <v>655.75660721983354</v>
      </c>
      <c r="Z28" s="95">
        <f t="shared" si="5"/>
        <v>655.6656551106596</v>
      </c>
      <c r="AA28" s="95">
        <f t="shared" si="5"/>
        <v>655.64084345931053</v>
      </c>
      <c r="AB28" s="95">
        <f t="shared" si="5"/>
        <v>656.19387219217253</v>
      </c>
      <c r="AC28" s="95">
        <f t="shared" si="5"/>
        <v>656.74690092503454</v>
      </c>
      <c r="AD28" s="95">
        <f t="shared" si="5"/>
        <v>657.29992965789654</v>
      </c>
      <c r="AE28" s="95">
        <f t="shared" si="5"/>
        <v>657.85295839075843</v>
      </c>
      <c r="AF28" s="95">
        <f t="shared" si="5"/>
        <v>658.40598712362055</v>
      </c>
      <c r="AG28" s="95">
        <f t="shared" si="7"/>
        <v>658.95901585648255</v>
      </c>
      <c r="AH28" s="95">
        <f t="shared" si="7"/>
        <v>659.51204458934433</v>
      </c>
      <c r="AI28" s="95">
        <f t="shared" si="7"/>
        <v>660.06507332220633</v>
      </c>
      <c r="AJ28" s="95">
        <f t="shared" si="7"/>
        <v>660.61810205506822</v>
      </c>
      <c r="AK28" s="95">
        <f t="shared" si="7"/>
        <v>661.17113078793022</v>
      </c>
      <c r="AL28" s="95">
        <f t="shared" si="7"/>
        <v>661.72415952079223</v>
      </c>
      <c r="AM28" s="95">
        <f t="shared" si="7"/>
        <v>662.27718825365412</v>
      </c>
      <c r="AN28" s="95">
        <f t="shared" si="7"/>
        <v>662.83021698651601</v>
      </c>
      <c r="AO28" s="95">
        <f t="shared" si="7"/>
        <v>663.38324571937801</v>
      </c>
      <c r="AP28" s="95">
        <f t="shared" si="7"/>
        <v>663.93627445224001</v>
      </c>
      <c r="AQ28" s="95">
        <f t="shared" si="7"/>
        <v>664.48930318510202</v>
      </c>
      <c r="AR28" s="95">
        <f t="shared" si="7"/>
        <v>665.04233191796391</v>
      </c>
      <c r="AS28" s="95">
        <f t="shared" si="7"/>
        <v>665.59536065082591</v>
      </c>
      <c r="AT28" s="95">
        <f t="shared" si="7"/>
        <v>666.1483893836878</v>
      </c>
      <c r="AU28" s="95">
        <f t="shared" si="7"/>
        <v>666.70141811654992</v>
      </c>
      <c r="AV28" s="48">
        <v>5</v>
      </c>
    </row>
    <row r="29" spans="2:54" ht="14.4">
      <c r="B29" s="92" t="str">
        <f>Processes!D28</f>
        <v>IMPAMM</v>
      </c>
      <c r="C29" s="92" t="str">
        <f>Processes!E28</f>
        <v>Import technology - Ammonia (Liquid)</v>
      </c>
      <c r="D29" s="93"/>
      <c r="E29" s="93" t="str">
        <f t="shared" si="3"/>
        <v>AMM</v>
      </c>
      <c r="F29" s="94" t="str">
        <f t="shared" si="4"/>
        <v>MKr19</v>
      </c>
      <c r="G29" s="95">
        <f t="shared" si="6"/>
        <v>263.74750606719601</v>
      </c>
      <c r="H29" s="95">
        <f t="shared" si="6"/>
        <v>331.34750606719598</v>
      </c>
      <c r="I29" s="95">
        <f t="shared" si="6"/>
        <v>319.74750606719601</v>
      </c>
      <c r="J29" s="95">
        <f t="shared" si="6"/>
        <v>310.74750606719601</v>
      </c>
      <c r="K29" s="95">
        <f t="shared" si="6"/>
        <v>295.34750606719598</v>
      </c>
      <c r="L29" s="95">
        <f t="shared" si="6"/>
        <v>222.34750606719598</v>
      </c>
      <c r="M29" s="95">
        <f t="shared" si="6"/>
        <v>216.34750606719598</v>
      </c>
      <c r="N29" s="95">
        <f t="shared" si="6"/>
        <v>224.74750606719601</v>
      </c>
      <c r="O29" s="95">
        <f t="shared" si="6"/>
        <v>262.81778894464657</v>
      </c>
      <c r="P29" s="95">
        <f t="shared" si="6"/>
        <v>250.9895645861443</v>
      </c>
      <c r="Q29" s="95">
        <f t="shared" si="5"/>
        <v>248.02968752829321</v>
      </c>
      <c r="R29" s="95">
        <f t="shared" si="5"/>
        <v>204.06151670556642</v>
      </c>
      <c r="S29" s="95">
        <f t="shared" si="5"/>
        <v>210.87851444697449</v>
      </c>
      <c r="T29" s="95">
        <f t="shared" si="5"/>
        <v>215.52468223728516</v>
      </c>
      <c r="U29" s="95">
        <f t="shared" si="5"/>
        <v>218.92110052721543</v>
      </c>
      <c r="V29" s="95">
        <f t="shared" si="5"/>
        <v>221.39405618027183</v>
      </c>
      <c r="W29" s="95">
        <f t="shared" si="5"/>
        <v>224.12498285689009</v>
      </c>
      <c r="X29" s="95">
        <f t="shared" si="5"/>
        <v>226.80126039057933</v>
      </c>
      <c r="Y29" s="95">
        <f t="shared" si="5"/>
        <v>229.26350298465968</v>
      </c>
      <c r="Z29" s="95">
        <f t="shared" si="5"/>
        <v>231.84900675852583</v>
      </c>
      <c r="AA29" s="95">
        <f t="shared" si="5"/>
        <v>234.29538656040069</v>
      </c>
      <c r="AB29" s="95">
        <f t="shared" si="5"/>
        <v>233.68309903599501</v>
      </c>
      <c r="AC29" s="95">
        <f t="shared" si="5"/>
        <v>233.06934714299621</v>
      </c>
      <c r="AD29" s="95">
        <f t="shared" si="5"/>
        <v>232.45812932754217</v>
      </c>
      <c r="AE29" s="95">
        <f t="shared" si="5"/>
        <v>231.84537631751527</v>
      </c>
      <c r="AF29" s="95">
        <f t="shared" si="5"/>
        <v>231.23281670041797</v>
      </c>
      <c r="AG29" s="95">
        <f t="shared" si="7"/>
        <v>230.6184053259675</v>
      </c>
      <c r="AH29" s="95">
        <f t="shared" si="7"/>
        <v>230.00615910975191</v>
      </c>
      <c r="AI29" s="95">
        <f t="shared" si="7"/>
        <v>229.39245194111524</v>
      </c>
      <c r="AJ29" s="95">
        <f t="shared" si="7"/>
        <v>228.78060244774554</v>
      </c>
      <c r="AK29" s="95">
        <f t="shared" si="7"/>
        <v>228.16814920076058</v>
      </c>
      <c r="AL29" s="95">
        <f t="shared" si="7"/>
        <v>227.55569696242478</v>
      </c>
      <c r="AM29" s="95">
        <f t="shared" si="7"/>
        <v>226.94956536243927</v>
      </c>
      <c r="AN29" s="95">
        <f t="shared" si="7"/>
        <v>226.34344524736241</v>
      </c>
      <c r="AO29" s="95">
        <f t="shared" si="7"/>
        <v>225.73733663187852</v>
      </c>
      <c r="AP29" s="95">
        <f t="shared" si="7"/>
        <v>225.13123953069049</v>
      </c>
      <c r="AQ29" s="95">
        <f t="shared" si="7"/>
        <v>224.52515395852012</v>
      </c>
      <c r="AR29" s="95">
        <f t="shared" si="7"/>
        <v>223.91907993010796</v>
      </c>
      <c r="AS29" s="95">
        <f t="shared" si="7"/>
        <v>223.31301746021353</v>
      </c>
      <c r="AT29" s="95">
        <f t="shared" si="7"/>
        <v>222.70696656361508</v>
      </c>
      <c r="AU29" s="95">
        <f t="shared" si="7"/>
        <v>222.10092725510987</v>
      </c>
      <c r="AV29" s="48">
        <v>5</v>
      </c>
    </row>
    <row r="30" spans="2:54" ht="14.4">
      <c r="B30" s="92" t="str">
        <f>Processes!D29</f>
        <v>IMPDME</v>
      </c>
      <c r="C30" s="92" t="str">
        <f>Processes!E29</f>
        <v>Import technology - Dimethyl ether</v>
      </c>
      <c r="D30" s="93"/>
      <c r="E30" s="93" t="str">
        <f t="shared" si="3"/>
        <v>DME</v>
      </c>
      <c r="F30" s="94" t="str">
        <f t="shared" si="4"/>
        <v>MKr19</v>
      </c>
      <c r="G30" s="95">
        <f t="shared" si="6"/>
        <v>185.98112833695782</v>
      </c>
      <c r="H30" s="95">
        <f t="shared" si="6"/>
        <v>244.74750606719599</v>
      </c>
      <c r="I30" s="95">
        <f t="shared" si="6"/>
        <v>261.54750606719597</v>
      </c>
      <c r="J30" s="95">
        <f t="shared" si="6"/>
        <v>250.547506067196</v>
      </c>
      <c r="K30" s="95">
        <f t="shared" si="6"/>
        <v>240.84750606719598</v>
      </c>
      <c r="L30" s="95">
        <f t="shared" si="6"/>
        <v>204.34750606719598</v>
      </c>
      <c r="M30" s="95">
        <f t="shared" si="6"/>
        <v>201.34750606719598</v>
      </c>
      <c r="N30" s="95">
        <f t="shared" si="6"/>
        <v>205.547506067196</v>
      </c>
      <c r="O30" s="95">
        <f t="shared" si="6"/>
        <v>228.84858186191951</v>
      </c>
      <c r="P30" s="95">
        <f t="shared" si="6"/>
        <v>222.93446968266835</v>
      </c>
      <c r="Q30" s="95">
        <f t="shared" si="5"/>
        <v>221.45453115374281</v>
      </c>
      <c r="R30" s="95">
        <f t="shared" si="5"/>
        <v>199.47044574237941</v>
      </c>
      <c r="S30" s="95">
        <f t="shared" si="5"/>
        <v>202.87894461308343</v>
      </c>
      <c r="T30" s="95">
        <f t="shared" si="5"/>
        <v>205.20202850823878</v>
      </c>
      <c r="U30" s="95">
        <f t="shared" si="5"/>
        <v>206.90023765320393</v>
      </c>
      <c r="V30" s="95">
        <f t="shared" si="5"/>
        <v>208.13671547973212</v>
      </c>
      <c r="W30" s="95">
        <f t="shared" si="5"/>
        <v>209.50217881804124</v>
      </c>
      <c r="X30" s="95">
        <f t="shared" si="5"/>
        <v>210.84031758488587</v>
      </c>
      <c r="Y30" s="95">
        <f t="shared" si="5"/>
        <v>212.07143888192604</v>
      </c>
      <c r="Z30" s="95">
        <f t="shared" si="5"/>
        <v>213.36419076885912</v>
      </c>
      <c r="AA30" s="95">
        <f t="shared" si="5"/>
        <v>214.58738066979654</v>
      </c>
      <c r="AB30" s="95">
        <f t="shared" si="5"/>
        <v>214.28123690759369</v>
      </c>
      <c r="AC30" s="95">
        <f t="shared" si="5"/>
        <v>213.97436096109431</v>
      </c>
      <c r="AD30" s="95">
        <f t="shared" si="5"/>
        <v>213.66875205336729</v>
      </c>
      <c r="AE30" s="95">
        <f t="shared" si="5"/>
        <v>213.36237554835384</v>
      </c>
      <c r="AF30" s="95">
        <f t="shared" si="5"/>
        <v>213.05609573980519</v>
      </c>
      <c r="AG30" s="95">
        <f t="shared" si="7"/>
        <v>212.74889005257995</v>
      </c>
      <c r="AH30" s="95">
        <f t="shared" si="7"/>
        <v>212.44276694447214</v>
      </c>
      <c r="AI30" s="95">
        <f t="shared" si="7"/>
        <v>212.13591336015384</v>
      </c>
      <c r="AJ30" s="95">
        <f t="shared" si="7"/>
        <v>211.82998861346897</v>
      </c>
      <c r="AK30" s="95">
        <f t="shared" si="7"/>
        <v>211.52376198997649</v>
      </c>
      <c r="AL30" s="95">
        <f t="shared" si="7"/>
        <v>211.2175358708086</v>
      </c>
      <c r="AM30" s="95">
        <f t="shared" si="7"/>
        <v>210.91447007081584</v>
      </c>
      <c r="AN30" s="95">
        <f t="shared" si="7"/>
        <v>210.61141001327741</v>
      </c>
      <c r="AO30" s="95">
        <f t="shared" si="7"/>
        <v>210.30835570553546</v>
      </c>
      <c r="AP30" s="95">
        <f t="shared" si="7"/>
        <v>210.00530715494145</v>
      </c>
      <c r="AQ30" s="95">
        <f t="shared" si="7"/>
        <v>209.70226436885625</v>
      </c>
      <c r="AR30" s="95">
        <f t="shared" si="7"/>
        <v>209.39922735465018</v>
      </c>
      <c r="AS30" s="95">
        <f t="shared" si="7"/>
        <v>209.09619611970297</v>
      </c>
      <c r="AT30" s="95">
        <f t="shared" si="7"/>
        <v>208.79317067140374</v>
      </c>
      <c r="AU30" s="95">
        <f t="shared" si="7"/>
        <v>208.49015101715113</v>
      </c>
      <c r="AV30" s="48">
        <v>5</v>
      </c>
    </row>
    <row r="31" spans="2:54" ht="14.4">
      <c r="B31" s="92" t="str">
        <f>Processes!D30</f>
        <v>IMPKRB1</v>
      </c>
      <c r="C31" s="92" t="str">
        <f>Processes!E30</f>
        <v>Import technology - Bio Kerosene G1</v>
      </c>
      <c r="D31" s="93"/>
      <c r="E31" s="93" t="str">
        <f t="shared" si="3"/>
        <v>KRB1</v>
      </c>
      <c r="F31" s="94" t="str">
        <f t="shared" si="4"/>
        <v>MKr19</v>
      </c>
      <c r="G31" s="95">
        <f t="shared" si="6"/>
        <v>229.5</v>
      </c>
      <c r="H31" s="95">
        <f t="shared" si="6"/>
        <v>337.20000000000005</v>
      </c>
      <c r="I31" s="95">
        <f t="shared" si="6"/>
        <v>348.9</v>
      </c>
      <c r="J31" s="95">
        <f t="shared" si="6"/>
        <v>355.79999999999995</v>
      </c>
      <c r="K31" s="95">
        <f t="shared" si="6"/>
        <v>330.29999999999995</v>
      </c>
      <c r="L31" s="95">
        <f t="shared" si="6"/>
        <v>220.5</v>
      </c>
      <c r="M31" s="95">
        <f t="shared" si="6"/>
        <v>211.79999999999998</v>
      </c>
      <c r="N31" s="95">
        <f t="shared" si="6"/>
        <v>224.10000000000002</v>
      </c>
      <c r="O31" s="95">
        <f t="shared" si="6"/>
        <v>298.50322738417054</v>
      </c>
      <c r="P31" s="95">
        <f t="shared" si="6"/>
        <v>278.99089084641707</v>
      </c>
      <c r="Q31" s="95">
        <f t="shared" si="5"/>
        <v>274.55107525964041</v>
      </c>
      <c r="R31" s="95">
        <f t="shared" si="5"/>
        <v>208.59881902555028</v>
      </c>
      <c r="S31" s="95">
        <f t="shared" si="5"/>
        <v>218.82431563766235</v>
      </c>
      <c r="T31" s="95">
        <f t="shared" si="5"/>
        <v>225.79356732312834</v>
      </c>
      <c r="U31" s="95">
        <f t="shared" si="5"/>
        <v>230.88819475802381</v>
      </c>
      <c r="V31" s="95">
        <f t="shared" si="5"/>
        <v>234.59762823760838</v>
      </c>
      <c r="W31" s="95">
        <f t="shared" si="5"/>
        <v>238.69401825253578</v>
      </c>
      <c r="X31" s="95">
        <f t="shared" si="5"/>
        <v>242.70843455306965</v>
      </c>
      <c r="Y31" s="95">
        <f t="shared" si="5"/>
        <v>246.40179844419015</v>
      </c>
      <c r="Z31" s="95">
        <f t="shared" si="5"/>
        <v>250.28005410498935</v>
      </c>
      <c r="AA31" s="95">
        <f t="shared" si="5"/>
        <v>253.94962380780169</v>
      </c>
      <c r="AB31" s="95">
        <f t="shared" si="5"/>
        <v>253.03119252119313</v>
      </c>
      <c r="AC31" s="95">
        <f t="shared" si="5"/>
        <v>252.11056468169497</v>
      </c>
      <c r="AD31" s="95">
        <f t="shared" si="5"/>
        <v>251.19373795851385</v>
      </c>
      <c r="AE31" s="95">
        <f t="shared" si="5"/>
        <v>250.27460844347354</v>
      </c>
      <c r="AF31" s="95">
        <f t="shared" si="5"/>
        <v>249.35576901782761</v>
      </c>
      <c r="AG31" s="95">
        <f t="shared" si="7"/>
        <v>248.43415195615188</v>
      </c>
      <c r="AH31" s="95">
        <f t="shared" si="7"/>
        <v>247.51578263182847</v>
      </c>
      <c r="AI31" s="95">
        <f t="shared" si="7"/>
        <v>246.59522187887353</v>
      </c>
      <c r="AJ31" s="95">
        <f t="shared" si="7"/>
        <v>245.67744763881896</v>
      </c>
      <c r="AK31" s="95">
        <f t="shared" si="7"/>
        <v>244.75876776834153</v>
      </c>
      <c r="AL31" s="95">
        <f t="shared" si="7"/>
        <v>243.84008941083783</v>
      </c>
      <c r="AM31" s="95">
        <f t="shared" si="7"/>
        <v>242.93089201085957</v>
      </c>
      <c r="AN31" s="95">
        <f t="shared" si="7"/>
        <v>242.02171183824427</v>
      </c>
      <c r="AO31" s="95">
        <f t="shared" si="7"/>
        <v>241.11254891501844</v>
      </c>
      <c r="AP31" s="95">
        <f t="shared" si="7"/>
        <v>240.2034032632364</v>
      </c>
      <c r="AQ31" s="95">
        <f t="shared" si="7"/>
        <v>239.2942749049808</v>
      </c>
      <c r="AR31" s="95">
        <f t="shared" si="7"/>
        <v>238.38516386236259</v>
      </c>
      <c r="AS31" s="95">
        <f t="shared" si="7"/>
        <v>237.47607015752095</v>
      </c>
      <c r="AT31" s="95">
        <f t="shared" si="7"/>
        <v>236.56699381262328</v>
      </c>
      <c r="AU31" s="95">
        <f t="shared" si="7"/>
        <v>235.65793484986546</v>
      </c>
      <c r="AV31" s="48">
        <v>5</v>
      </c>
    </row>
    <row r="32" spans="2:54" ht="14.4">
      <c r="B32" s="92" t="str">
        <f>Processes!D31</f>
        <v>IMPKRB2</v>
      </c>
      <c r="C32" s="92" t="str">
        <f>Processes!E31</f>
        <v>Import technology - Bio Kerosene G2</v>
      </c>
      <c r="D32" s="93"/>
      <c r="E32" s="93" t="str">
        <f t="shared" si="3"/>
        <v>KRB2</v>
      </c>
      <c r="F32" s="94" t="str">
        <f t="shared" si="4"/>
        <v>MKr19</v>
      </c>
      <c r="G32" s="95">
        <f t="shared" si="6"/>
        <v>252.45000000000002</v>
      </c>
      <c r="H32" s="95">
        <f t="shared" si="6"/>
        <v>400.87375303359806</v>
      </c>
      <c r="I32" s="95">
        <f t="shared" si="6"/>
        <v>412.573753033598</v>
      </c>
      <c r="J32" s="95">
        <f t="shared" si="6"/>
        <v>419.47375303359797</v>
      </c>
      <c r="K32" s="95">
        <f t="shared" si="6"/>
        <v>393.97375303359797</v>
      </c>
      <c r="L32" s="95">
        <f t="shared" si="6"/>
        <v>284.17375303359802</v>
      </c>
      <c r="M32" s="95">
        <f t="shared" si="6"/>
        <v>275.47375303359797</v>
      </c>
      <c r="N32" s="95">
        <f t="shared" si="6"/>
        <v>287.77375303359804</v>
      </c>
      <c r="O32" s="95">
        <f t="shared" si="6"/>
        <v>362.17698041776856</v>
      </c>
      <c r="P32" s="95">
        <f t="shared" si="6"/>
        <v>342.66464388001509</v>
      </c>
      <c r="Q32" s="95">
        <f t="shared" si="5"/>
        <v>338.22482829323843</v>
      </c>
      <c r="R32" s="95">
        <f t="shared" si="5"/>
        <v>272.27257205914827</v>
      </c>
      <c r="S32" s="95">
        <f t="shared" si="5"/>
        <v>282.49806867126034</v>
      </c>
      <c r="T32" s="95">
        <f t="shared" si="5"/>
        <v>289.46732035672636</v>
      </c>
      <c r="U32" s="95">
        <f t="shared" si="5"/>
        <v>294.56194779162183</v>
      </c>
      <c r="V32" s="95">
        <f t="shared" si="5"/>
        <v>298.27138127120639</v>
      </c>
      <c r="W32" s="95">
        <f t="shared" si="5"/>
        <v>302.3677712861338</v>
      </c>
      <c r="X32" s="95">
        <f t="shared" si="5"/>
        <v>306.38218758666767</v>
      </c>
      <c r="Y32" s="95">
        <f t="shared" si="5"/>
        <v>310.07555147778817</v>
      </c>
      <c r="Z32" s="95">
        <f t="shared" si="5"/>
        <v>313.95380713858736</v>
      </c>
      <c r="AA32" s="95">
        <f t="shared" si="5"/>
        <v>317.6233768413997</v>
      </c>
      <c r="AB32" s="95">
        <f t="shared" si="5"/>
        <v>316.70494555479115</v>
      </c>
      <c r="AC32" s="95">
        <f t="shared" si="5"/>
        <v>315.78431771529296</v>
      </c>
      <c r="AD32" s="95">
        <f t="shared" si="5"/>
        <v>314.86749099211187</v>
      </c>
      <c r="AE32" s="95">
        <f t="shared" si="5"/>
        <v>313.94836147707156</v>
      </c>
      <c r="AF32" s="95">
        <f t="shared" si="5"/>
        <v>313.0295220514256</v>
      </c>
      <c r="AG32" s="95">
        <f t="shared" si="7"/>
        <v>312.1079049897499</v>
      </c>
      <c r="AH32" s="95">
        <f t="shared" si="7"/>
        <v>311.18953566542649</v>
      </c>
      <c r="AI32" s="95">
        <f t="shared" si="7"/>
        <v>310.26897491247155</v>
      </c>
      <c r="AJ32" s="95">
        <f t="shared" si="7"/>
        <v>309.35120067241695</v>
      </c>
      <c r="AK32" s="95">
        <f t="shared" si="7"/>
        <v>308.43252080193952</v>
      </c>
      <c r="AL32" s="95">
        <f t="shared" si="7"/>
        <v>307.51384244443585</v>
      </c>
      <c r="AM32" s="95">
        <f t="shared" si="7"/>
        <v>306.60464504445758</v>
      </c>
      <c r="AN32" s="95">
        <f t="shared" si="7"/>
        <v>305.69546487184226</v>
      </c>
      <c r="AO32" s="95">
        <f t="shared" si="7"/>
        <v>304.78630194861643</v>
      </c>
      <c r="AP32" s="95">
        <f t="shared" si="7"/>
        <v>303.87715629683441</v>
      </c>
      <c r="AQ32" s="95">
        <f t="shared" si="7"/>
        <v>302.96802793857881</v>
      </c>
      <c r="AR32" s="95">
        <f t="shared" si="7"/>
        <v>302.05891689596058</v>
      </c>
      <c r="AS32" s="95">
        <f t="shared" si="7"/>
        <v>301.14982319111897</v>
      </c>
      <c r="AT32" s="95">
        <f t="shared" si="7"/>
        <v>300.24074684622127</v>
      </c>
      <c r="AU32" s="95">
        <f t="shared" si="7"/>
        <v>299.33168788346347</v>
      </c>
      <c r="AV32" s="48">
        <v>5</v>
      </c>
    </row>
    <row r="33" spans="2:55" ht="14.4">
      <c r="B33" s="92" t="str">
        <f>Processes!D32</f>
        <v>IMPKRE</v>
      </c>
      <c r="C33" s="92" t="str">
        <f>Processes!E32</f>
        <v>Import technology - Electro Kerosene</v>
      </c>
      <c r="D33" s="93"/>
      <c r="E33" s="93" t="str">
        <f t="shared" si="3"/>
        <v>KRE</v>
      </c>
      <c r="F33" s="94" t="str">
        <f t="shared" si="4"/>
        <v>MKr19</v>
      </c>
      <c r="G33" s="95">
        <f t="shared" si="6"/>
        <v>504.90000000000003</v>
      </c>
      <c r="H33" s="95">
        <f t="shared" si="6"/>
        <v>801.74750606719613</v>
      </c>
      <c r="I33" s="95">
        <f t="shared" si="6"/>
        <v>825.14750606719599</v>
      </c>
      <c r="J33" s="95">
        <f t="shared" si="6"/>
        <v>838.94750606719595</v>
      </c>
      <c r="K33" s="95">
        <f t="shared" si="6"/>
        <v>787.94750606719595</v>
      </c>
      <c r="L33" s="95">
        <f t="shared" si="6"/>
        <v>568.34750606719604</v>
      </c>
      <c r="M33" s="95">
        <f t="shared" si="6"/>
        <v>550.94750606719595</v>
      </c>
      <c r="N33" s="95">
        <f t="shared" si="6"/>
        <v>575.54750606719608</v>
      </c>
      <c r="O33" s="95">
        <f t="shared" si="6"/>
        <v>724.35396083553712</v>
      </c>
      <c r="P33" s="95">
        <f t="shared" si="6"/>
        <v>685.32928776003018</v>
      </c>
      <c r="Q33" s="95">
        <f t="shared" si="5"/>
        <v>676.44965658647686</v>
      </c>
      <c r="R33" s="95">
        <f t="shared" si="5"/>
        <v>544.54514411829655</v>
      </c>
      <c r="S33" s="95">
        <f t="shared" si="5"/>
        <v>564.99613734252068</v>
      </c>
      <c r="T33" s="95">
        <f t="shared" si="5"/>
        <v>578.93464071345272</v>
      </c>
      <c r="U33" s="95">
        <f t="shared" si="5"/>
        <v>589.12389558324367</v>
      </c>
      <c r="V33" s="95">
        <f t="shared" si="5"/>
        <v>596.54276254241279</v>
      </c>
      <c r="W33" s="95">
        <f t="shared" si="5"/>
        <v>604.7355425722676</v>
      </c>
      <c r="X33" s="95">
        <f t="shared" si="5"/>
        <v>612.76437517333534</v>
      </c>
      <c r="Y33" s="95">
        <f t="shared" si="5"/>
        <v>620.15110295557633</v>
      </c>
      <c r="Z33" s="95">
        <f t="shared" si="5"/>
        <v>627.90761427717473</v>
      </c>
      <c r="AA33" s="95">
        <f t="shared" si="5"/>
        <v>635.24675368279941</v>
      </c>
      <c r="AB33" s="95">
        <f t="shared" si="5"/>
        <v>633.4098911095823</v>
      </c>
      <c r="AC33" s="95">
        <f t="shared" si="5"/>
        <v>631.56863543058591</v>
      </c>
      <c r="AD33" s="95">
        <f t="shared" si="5"/>
        <v>629.73498198422374</v>
      </c>
      <c r="AE33" s="95">
        <f t="shared" si="5"/>
        <v>627.89672295414312</v>
      </c>
      <c r="AF33" s="95">
        <f t="shared" si="5"/>
        <v>626.0590441028512</v>
      </c>
      <c r="AG33" s="95">
        <f t="shared" si="7"/>
        <v>624.2158099794998</v>
      </c>
      <c r="AH33" s="95">
        <f t="shared" si="7"/>
        <v>622.37907133085298</v>
      </c>
      <c r="AI33" s="95">
        <f t="shared" si="7"/>
        <v>620.5379498249431</v>
      </c>
      <c r="AJ33" s="95">
        <f t="shared" si="7"/>
        <v>618.7024013448339</v>
      </c>
      <c r="AK33" s="95">
        <f t="shared" si="7"/>
        <v>616.86504160387904</v>
      </c>
      <c r="AL33" s="95">
        <f t="shared" si="7"/>
        <v>615.0276848888717</v>
      </c>
      <c r="AM33" s="95">
        <f t="shared" si="7"/>
        <v>613.20929008891517</v>
      </c>
      <c r="AN33" s="95">
        <f t="shared" si="7"/>
        <v>611.39092974368452</v>
      </c>
      <c r="AO33" s="95">
        <f t="shared" si="7"/>
        <v>609.57260389723285</v>
      </c>
      <c r="AP33" s="95">
        <f t="shared" si="7"/>
        <v>607.75431259366883</v>
      </c>
      <c r="AQ33" s="95">
        <f t="shared" si="7"/>
        <v>605.93605587715763</v>
      </c>
      <c r="AR33" s="95">
        <f t="shared" si="7"/>
        <v>604.11783379192116</v>
      </c>
      <c r="AS33" s="95">
        <f t="shared" si="7"/>
        <v>602.29964638223794</v>
      </c>
      <c r="AT33" s="95">
        <f t="shared" si="7"/>
        <v>600.48149369244254</v>
      </c>
      <c r="AU33" s="95">
        <f t="shared" si="7"/>
        <v>598.66337576692695</v>
      </c>
      <c r="AV33" s="48">
        <v>5</v>
      </c>
    </row>
    <row r="34" spans="2:55" ht="14.4">
      <c r="B34" s="92" t="str">
        <f>Processes!D33</f>
        <v>IMPSNG1</v>
      </c>
      <c r="C34" s="92" t="str">
        <f>Processes!E33</f>
        <v>Import technology - Bio Synt. Nat. Gas G1</v>
      </c>
      <c r="D34" s="93"/>
      <c r="E34" s="93" t="str">
        <f t="shared" si="3"/>
        <v>SNG1</v>
      </c>
      <c r="F34" s="94" t="str">
        <f t="shared" si="4"/>
        <v>MKr19</v>
      </c>
      <c r="G34" s="95">
        <f t="shared" si="6"/>
        <v>133.19999999999999</v>
      </c>
      <c r="H34" s="95">
        <f t="shared" si="6"/>
        <v>138.30000000000001</v>
      </c>
      <c r="I34" s="95">
        <f t="shared" si="6"/>
        <v>165.3</v>
      </c>
      <c r="J34" s="95">
        <f t="shared" si="6"/>
        <v>162.60000000000002</v>
      </c>
      <c r="K34" s="95">
        <f t="shared" si="6"/>
        <v>137.10000000000002</v>
      </c>
      <c r="L34" s="95">
        <f t="shared" si="6"/>
        <v>132</v>
      </c>
      <c r="M34" s="95">
        <f t="shared" si="6"/>
        <v>110.39999999999999</v>
      </c>
      <c r="N34" s="95">
        <f t="shared" si="6"/>
        <v>110.69999999999999</v>
      </c>
      <c r="O34" s="95">
        <f t="shared" si="6"/>
        <v>160.26655014555075</v>
      </c>
      <c r="P34" s="95">
        <f t="shared" si="6"/>
        <v>102.78303372186139</v>
      </c>
      <c r="Q34" s="95">
        <f t="shared" si="5"/>
        <v>100.19354995944677</v>
      </c>
      <c r="R34" s="95">
        <f t="shared" si="5"/>
        <v>94.575870076314601</v>
      </c>
      <c r="S34" s="95">
        <f t="shared" si="5"/>
        <v>98.287645864625688</v>
      </c>
      <c r="T34" s="95">
        <f t="shared" si="5"/>
        <v>100.1030649386264</v>
      </c>
      <c r="U34" s="95">
        <f t="shared" si="5"/>
        <v>100.70137176108622</v>
      </c>
      <c r="V34" s="95">
        <f t="shared" si="5"/>
        <v>100.518250388741</v>
      </c>
      <c r="W34" s="95">
        <f t="shared" si="5"/>
        <v>100.40291761291219</v>
      </c>
      <c r="X34" s="95">
        <f t="shared" si="5"/>
        <v>100.32884125869501</v>
      </c>
      <c r="Y34" s="95">
        <f t="shared" si="5"/>
        <v>100.26539877136038</v>
      </c>
      <c r="Z34" s="95">
        <f t="shared" si="5"/>
        <v>100.24266074406691</v>
      </c>
      <c r="AA34" s="95">
        <f t="shared" si="5"/>
        <v>100.23645783122964</v>
      </c>
      <c r="AB34" s="95">
        <f t="shared" si="5"/>
        <v>100.37471501444514</v>
      </c>
      <c r="AC34" s="95">
        <f t="shared" si="5"/>
        <v>100.51297219766064</v>
      </c>
      <c r="AD34" s="95">
        <f t="shared" si="5"/>
        <v>100.65122938087613</v>
      </c>
      <c r="AE34" s="95">
        <f t="shared" si="5"/>
        <v>100.78948656409162</v>
      </c>
      <c r="AF34" s="95">
        <f t="shared" si="5"/>
        <v>100.92774374730713</v>
      </c>
      <c r="AG34" s="95">
        <f t="shared" si="7"/>
        <v>101.06600093052263</v>
      </c>
      <c r="AH34" s="95">
        <f t="shared" si="7"/>
        <v>101.20425811373809</v>
      </c>
      <c r="AI34" s="95">
        <f t="shared" si="7"/>
        <v>101.34251529695359</v>
      </c>
      <c r="AJ34" s="95">
        <f t="shared" si="7"/>
        <v>101.48077248016905</v>
      </c>
      <c r="AK34" s="95">
        <f t="shared" si="7"/>
        <v>101.61902966338455</v>
      </c>
      <c r="AL34" s="95">
        <f t="shared" si="7"/>
        <v>101.75728684660005</v>
      </c>
      <c r="AM34" s="95">
        <f t="shared" si="7"/>
        <v>101.89554402981554</v>
      </c>
      <c r="AN34" s="95">
        <f t="shared" si="7"/>
        <v>102.03380121303101</v>
      </c>
      <c r="AO34" s="95">
        <f t="shared" si="7"/>
        <v>102.17205839624651</v>
      </c>
      <c r="AP34" s="95">
        <f t="shared" si="7"/>
        <v>102.31031557946201</v>
      </c>
      <c r="AQ34" s="95">
        <f t="shared" si="7"/>
        <v>102.44857276267751</v>
      </c>
      <c r="AR34" s="95">
        <f t="shared" si="7"/>
        <v>102.58682994589297</v>
      </c>
      <c r="AS34" s="95">
        <f t="shared" si="7"/>
        <v>102.72508712910849</v>
      </c>
      <c r="AT34" s="95">
        <f t="shared" si="7"/>
        <v>102.86334431232396</v>
      </c>
      <c r="AU34" s="95">
        <f t="shared" si="7"/>
        <v>103.00160149553948</v>
      </c>
      <c r="AV34" s="48">
        <v>5</v>
      </c>
    </row>
    <row r="35" spans="2:55" ht="14.4">
      <c r="B35" s="92" t="str">
        <f>Processes!D34</f>
        <v>IMPSNG2</v>
      </c>
      <c r="C35" s="92" t="str">
        <f>Processes!E34</f>
        <v>Import technology - Bio Synt. Nat. Gas G2</v>
      </c>
      <c r="D35" s="93"/>
      <c r="E35" s="93" t="str">
        <f t="shared" si="3"/>
        <v>SNG2</v>
      </c>
      <c r="F35" s="94" t="str">
        <f t="shared" si="4"/>
        <v>MKr19</v>
      </c>
      <c r="G35" s="95">
        <f t="shared" si="6"/>
        <v>146.52000000000001</v>
      </c>
      <c r="H35" s="95">
        <f t="shared" si="6"/>
        <v>201.973753033598</v>
      </c>
      <c r="I35" s="95">
        <f t="shared" si="6"/>
        <v>228.973753033598</v>
      </c>
      <c r="J35" s="95">
        <f t="shared" si="6"/>
        <v>226.27375303359801</v>
      </c>
      <c r="K35" s="95">
        <f t="shared" si="6"/>
        <v>200.77375303359801</v>
      </c>
      <c r="L35" s="95">
        <f t="shared" si="6"/>
        <v>195.67375303359799</v>
      </c>
      <c r="M35" s="95">
        <f t="shared" si="6"/>
        <v>174.073753033598</v>
      </c>
      <c r="N35" s="95">
        <f t="shared" si="6"/>
        <v>174.37375303359798</v>
      </c>
      <c r="O35" s="95">
        <f t="shared" si="6"/>
        <v>223.94030317914874</v>
      </c>
      <c r="P35" s="95">
        <f t="shared" si="6"/>
        <v>166.45678675545938</v>
      </c>
      <c r="Q35" s="95">
        <f t="shared" si="5"/>
        <v>163.86730299304477</v>
      </c>
      <c r="R35" s="95">
        <f t="shared" si="5"/>
        <v>158.24962310991259</v>
      </c>
      <c r="S35" s="95">
        <f t="shared" si="5"/>
        <v>161.96139889822368</v>
      </c>
      <c r="T35" s="95">
        <f t="shared" si="5"/>
        <v>163.77681797222439</v>
      </c>
      <c r="U35" s="95">
        <f t="shared" si="5"/>
        <v>164.37512479468421</v>
      </c>
      <c r="V35" s="95">
        <f t="shared" si="5"/>
        <v>164.19200342233898</v>
      </c>
      <c r="W35" s="95">
        <f t="shared" si="5"/>
        <v>164.07667064651019</v>
      </c>
      <c r="X35" s="95">
        <f t="shared" si="5"/>
        <v>164.002594292293</v>
      </c>
      <c r="Y35" s="95">
        <f t="shared" si="5"/>
        <v>163.93915180495839</v>
      </c>
      <c r="Z35" s="95">
        <f t="shared" si="5"/>
        <v>163.9164137776649</v>
      </c>
      <c r="AA35" s="95">
        <f t="shared" si="5"/>
        <v>163.91021086482763</v>
      </c>
      <c r="AB35" s="95">
        <f t="shared" si="5"/>
        <v>164.04846804804313</v>
      </c>
      <c r="AC35" s="95">
        <f t="shared" si="5"/>
        <v>164.18672523125863</v>
      </c>
      <c r="AD35" s="95">
        <f t="shared" si="5"/>
        <v>164.32498241447414</v>
      </c>
      <c r="AE35" s="95">
        <f t="shared" si="5"/>
        <v>164.46323959768961</v>
      </c>
      <c r="AF35" s="95">
        <f t="shared" si="5"/>
        <v>164.60149678090514</v>
      </c>
      <c r="AG35" s="95">
        <f t="shared" si="7"/>
        <v>164.73975396412064</v>
      </c>
      <c r="AH35" s="95">
        <f t="shared" si="7"/>
        <v>164.87801114733608</v>
      </c>
      <c r="AI35" s="95">
        <f t="shared" si="7"/>
        <v>165.01626833055158</v>
      </c>
      <c r="AJ35" s="95">
        <f t="shared" si="7"/>
        <v>165.15452551376706</v>
      </c>
      <c r="AK35" s="95">
        <f t="shared" si="7"/>
        <v>165.29278269698256</v>
      </c>
      <c r="AL35" s="95">
        <f t="shared" si="7"/>
        <v>165.43103988019806</v>
      </c>
      <c r="AM35" s="95">
        <f t="shared" si="7"/>
        <v>165.56929706341353</v>
      </c>
      <c r="AN35" s="95">
        <f t="shared" si="7"/>
        <v>165.707554246629</v>
      </c>
      <c r="AO35" s="95">
        <f t="shared" si="7"/>
        <v>165.8458114298445</v>
      </c>
      <c r="AP35" s="95">
        <f t="shared" si="7"/>
        <v>165.98406861306</v>
      </c>
      <c r="AQ35" s="95">
        <f t="shared" si="7"/>
        <v>166.1223257962755</v>
      </c>
      <c r="AR35" s="95">
        <f t="shared" si="7"/>
        <v>166.26058297949098</v>
      </c>
      <c r="AS35" s="95">
        <f t="shared" si="7"/>
        <v>166.39884016270648</v>
      </c>
      <c r="AT35" s="95">
        <f t="shared" si="7"/>
        <v>166.53709734592195</v>
      </c>
      <c r="AU35" s="95">
        <f t="shared" si="7"/>
        <v>166.67535452913748</v>
      </c>
      <c r="AV35" s="48">
        <v>5</v>
      </c>
    </row>
    <row r="36" spans="2:55" ht="14.4">
      <c r="B36" s="92" t="str">
        <f>Processes!D35</f>
        <v>IMPSNE</v>
      </c>
      <c r="C36" s="92" t="str">
        <f>Processes!E35</f>
        <v>Import technology - Electro Synt. Nat. Gas</v>
      </c>
      <c r="D36" s="93"/>
      <c r="E36" s="93" t="str">
        <f t="shared" si="3"/>
        <v>SNE</v>
      </c>
      <c r="F36" s="94" t="str">
        <f t="shared" si="4"/>
        <v>MKr19</v>
      </c>
      <c r="G36" s="95">
        <f t="shared" si="6"/>
        <v>293.04000000000002</v>
      </c>
      <c r="H36" s="95">
        <f t="shared" si="6"/>
        <v>403.947506067196</v>
      </c>
      <c r="I36" s="95">
        <f t="shared" si="6"/>
        <v>457.947506067196</v>
      </c>
      <c r="J36" s="95">
        <f t="shared" si="6"/>
        <v>452.54750606719603</v>
      </c>
      <c r="K36" s="95">
        <f t="shared" si="6"/>
        <v>401.54750606719603</v>
      </c>
      <c r="L36" s="95">
        <f t="shared" si="6"/>
        <v>391.34750606719598</v>
      </c>
      <c r="M36" s="95">
        <f t="shared" si="6"/>
        <v>348.14750606719599</v>
      </c>
      <c r="N36" s="95">
        <f t="shared" si="6"/>
        <v>348.74750606719596</v>
      </c>
      <c r="O36" s="95">
        <f t="shared" si="6"/>
        <v>447.88060635829748</v>
      </c>
      <c r="P36" s="95">
        <f t="shared" si="6"/>
        <v>332.91357351091875</v>
      </c>
      <c r="Q36" s="95">
        <f t="shared" si="5"/>
        <v>327.73460598608955</v>
      </c>
      <c r="R36" s="95">
        <f t="shared" si="5"/>
        <v>316.49924621982518</v>
      </c>
      <c r="S36" s="95">
        <f t="shared" si="5"/>
        <v>323.92279779644736</v>
      </c>
      <c r="T36" s="95">
        <f t="shared" si="5"/>
        <v>327.55363594444879</v>
      </c>
      <c r="U36" s="95">
        <f t="shared" si="5"/>
        <v>328.75024958936842</v>
      </c>
      <c r="V36" s="95">
        <f t="shared" si="5"/>
        <v>328.38400684467797</v>
      </c>
      <c r="W36" s="95">
        <f t="shared" si="5"/>
        <v>328.15334129302039</v>
      </c>
      <c r="X36" s="95">
        <f t="shared" si="5"/>
        <v>328.00518858458599</v>
      </c>
      <c r="Y36" s="95">
        <f t="shared" si="5"/>
        <v>327.87830360991677</v>
      </c>
      <c r="Z36" s="95">
        <f t="shared" si="5"/>
        <v>327.8328275553298</v>
      </c>
      <c r="AA36" s="95">
        <f t="shared" si="5"/>
        <v>327.82042172965527</v>
      </c>
      <c r="AB36" s="95">
        <f t="shared" si="5"/>
        <v>328.09693609608627</v>
      </c>
      <c r="AC36" s="95">
        <f t="shared" si="5"/>
        <v>328.37345046251727</v>
      </c>
      <c r="AD36" s="95">
        <f t="shared" si="5"/>
        <v>328.64996482894827</v>
      </c>
      <c r="AE36" s="95">
        <f t="shared" si="5"/>
        <v>328.92647919537922</v>
      </c>
      <c r="AF36" s="95">
        <f t="shared" si="5"/>
        <v>329.20299356181027</v>
      </c>
      <c r="AG36" s="95">
        <f t="shared" si="7"/>
        <v>329.47950792824128</v>
      </c>
      <c r="AH36" s="95">
        <f t="shared" si="7"/>
        <v>329.75602229467216</v>
      </c>
      <c r="AI36" s="95">
        <f t="shared" si="7"/>
        <v>330.03253666110317</v>
      </c>
      <c r="AJ36" s="95">
        <f t="shared" si="7"/>
        <v>330.30905102753411</v>
      </c>
      <c r="AK36" s="95">
        <f t="shared" si="7"/>
        <v>330.58556539396511</v>
      </c>
      <c r="AL36" s="95">
        <f t="shared" si="7"/>
        <v>330.86207976039611</v>
      </c>
      <c r="AM36" s="95">
        <f t="shared" si="7"/>
        <v>331.13859412682706</v>
      </c>
      <c r="AN36" s="95">
        <f t="shared" si="7"/>
        <v>331.415108493258</v>
      </c>
      <c r="AO36" s="95">
        <f t="shared" si="7"/>
        <v>331.69162285968901</v>
      </c>
      <c r="AP36" s="95">
        <f t="shared" si="7"/>
        <v>331.96813722612001</v>
      </c>
      <c r="AQ36" s="95">
        <f t="shared" si="7"/>
        <v>332.24465159255101</v>
      </c>
      <c r="AR36" s="95">
        <f t="shared" si="7"/>
        <v>332.52116595898195</v>
      </c>
      <c r="AS36" s="95">
        <f t="shared" si="7"/>
        <v>332.79768032541295</v>
      </c>
      <c r="AT36" s="95">
        <f t="shared" si="7"/>
        <v>333.0741946918439</v>
      </c>
      <c r="AU36" s="95">
        <f t="shared" si="7"/>
        <v>333.35070905827496</v>
      </c>
      <c r="AV36" s="48">
        <v>5</v>
      </c>
    </row>
    <row r="37" spans="2:55" ht="14.4">
      <c r="B37" s="92" t="str">
        <f>Processes!D36</f>
        <v>IMPDSB1</v>
      </c>
      <c r="C37" s="92" t="str">
        <f>Processes!E36</f>
        <v>Import technology - Biodiesel G1</v>
      </c>
      <c r="D37" s="93"/>
      <c r="E37" s="93" t="str">
        <f t="shared" si="3"/>
        <v>DSB1</v>
      </c>
      <c r="F37" s="94" t="str">
        <f t="shared" si="4"/>
        <v>MKr19</v>
      </c>
      <c r="G37" s="95">
        <f t="shared" si="6"/>
        <v>169.073753033598</v>
      </c>
      <c r="H37" s="95">
        <f t="shared" si="6"/>
        <v>181.073753033598</v>
      </c>
      <c r="I37" s="95">
        <f t="shared" si="6"/>
        <v>197.87375303359798</v>
      </c>
      <c r="J37" s="95">
        <f t="shared" si="6"/>
        <v>186.87375303359801</v>
      </c>
      <c r="K37" s="95">
        <f t="shared" si="6"/>
        <v>177.17375303359799</v>
      </c>
      <c r="L37" s="95">
        <f t="shared" si="6"/>
        <v>140.67375303359799</v>
      </c>
      <c r="M37" s="95">
        <f t="shared" si="6"/>
        <v>137.67375303359799</v>
      </c>
      <c r="N37" s="95">
        <f t="shared" si="6"/>
        <v>141.87375303359801</v>
      </c>
      <c r="O37" s="95">
        <f t="shared" si="6"/>
        <v>165.17482882832152</v>
      </c>
      <c r="P37" s="95">
        <f t="shared" si="6"/>
        <v>159.26071664907036</v>
      </c>
      <c r="Q37" s="95">
        <f t="shared" si="5"/>
        <v>157.78077812014482</v>
      </c>
      <c r="R37" s="95">
        <f t="shared" si="5"/>
        <v>135.79669270878142</v>
      </c>
      <c r="S37" s="95">
        <f t="shared" si="5"/>
        <v>139.20519157948544</v>
      </c>
      <c r="T37" s="95">
        <f t="shared" si="5"/>
        <v>141.52827547464079</v>
      </c>
      <c r="U37" s="95">
        <f t="shared" si="5"/>
        <v>143.22648461960594</v>
      </c>
      <c r="V37" s="95">
        <f t="shared" si="5"/>
        <v>144.46296244613413</v>
      </c>
      <c r="W37" s="95">
        <f t="shared" si="5"/>
        <v>145.82842578444325</v>
      </c>
      <c r="X37" s="95">
        <f t="shared" si="5"/>
        <v>147.16656455128788</v>
      </c>
      <c r="Y37" s="95">
        <f t="shared" si="5"/>
        <v>148.39768584832805</v>
      </c>
      <c r="Z37" s="95">
        <f t="shared" si="5"/>
        <v>149.69043773526113</v>
      </c>
      <c r="AA37" s="95">
        <f t="shared" si="5"/>
        <v>150.91362763619856</v>
      </c>
      <c r="AB37" s="95">
        <f t="shared" si="5"/>
        <v>150.6074838739957</v>
      </c>
      <c r="AC37" s="95">
        <f t="shared" si="5"/>
        <v>150.30060792749632</v>
      </c>
      <c r="AD37" s="95">
        <f t="shared" si="5"/>
        <v>149.9949990197693</v>
      </c>
      <c r="AE37" s="95">
        <f t="shared" si="5"/>
        <v>149.68862251475585</v>
      </c>
      <c r="AF37" s="95">
        <f t="shared" si="5"/>
        <v>149.3823427062072</v>
      </c>
      <c r="AG37" s="95">
        <f t="shared" si="7"/>
        <v>149.07513701898196</v>
      </c>
      <c r="AH37" s="95">
        <f t="shared" si="7"/>
        <v>148.76901391087415</v>
      </c>
      <c r="AI37" s="95">
        <f t="shared" si="7"/>
        <v>148.46216032655585</v>
      </c>
      <c r="AJ37" s="95">
        <f t="shared" si="7"/>
        <v>148.15623557987098</v>
      </c>
      <c r="AK37" s="95">
        <f t="shared" si="7"/>
        <v>147.8500089563785</v>
      </c>
      <c r="AL37" s="95">
        <f t="shared" si="7"/>
        <v>147.54378283721061</v>
      </c>
      <c r="AM37" s="95">
        <f t="shared" si="7"/>
        <v>147.24071703721785</v>
      </c>
      <c r="AN37" s="95">
        <f t="shared" si="7"/>
        <v>146.93765697967942</v>
      </c>
      <c r="AO37" s="95">
        <f t="shared" si="7"/>
        <v>146.63460267193747</v>
      </c>
      <c r="AP37" s="95">
        <f t="shared" si="7"/>
        <v>146.33155412134346</v>
      </c>
      <c r="AQ37" s="95">
        <f t="shared" si="7"/>
        <v>146.02851133525826</v>
      </c>
      <c r="AR37" s="95">
        <f t="shared" si="7"/>
        <v>145.72547432105219</v>
      </c>
      <c r="AS37" s="95">
        <f t="shared" si="7"/>
        <v>145.42244308610498</v>
      </c>
      <c r="AT37" s="95">
        <f t="shared" si="7"/>
        <v>145.11941763780575</v>
      </c>
      <c r="AU37" s="95">
        <f t="shared" si="7"/>
        <v>144.81639798355314</v>
      </c>
      <c r="AV37" s="48">
        <v>5</v>
      </c>
    </row>
    <row r="38" spans="2:55" ht="14.4">
      <c r="B38" s="92" t="str">
        <f>Processes!D37</f>
        <v>IMPDSB2</v>
      </c>
      <c r="C38" s="92" t="str">
        <f>Processes!E37</f>
        <v>Import technology - Biodiesel G2</v>
      </c>
      <c r="D38" s="93"/>
      <c r="E38" s="93" t="str">
        <f t="shared" si="3"/>
        <v>DSB2</v>
      </c>
      <c r="F38" s="94" t="str">
        <f t="shared" si="4"/>
        <v>MKr19</v>
      </c>
      <c r="G38" s="95">
        <f t="shared" si="6"/>
        <v>185.98112833695782</v>
      </c>
      <c r="H38" s="95">
        <f t="shared" si="6"/>
        <v>244.74750606719599</v>
      </c>
      <c r="I38" s="95">
        <f t="shared" si="6"/>
        <v>261.54750606719597</v>
      </c>
      <c r="J38" s="95">
        <f t="shared" si="6"/>
        <v>250.547506067196</v>
      </c>
      <c r="K38" s="95">
        <f t="shared" si="6"/>
        <v>240.84750606719598</v>
      </c>
      <c r="L38" s="95">
        <f t="shared" si="6"/>
        <v>204.34750606719598</v>
      </c>
      <c r="M38" s="95">
        <f t="shared" si="6"/>
        <v>201.34750606719598</v>
      </c>
      <c r="N38" s="95">
        <f t="shared" si="6"/>
        <v>205.547506067196</v>
      </c>
      <c r="O38" s="95">
        <f t="shared" si="6"/>
        <v>228.84858186191951</v>
      </c>
      <c r="P38" s="95">
        <f t="shared" si="6"/>
        <v>222.93446968266835</v>
      </c>
      <c r="Q38" s="95">
        <f t="shared" si="6"/>
        <v>221.45453115374281</v>
      </c>
      <c r="R38" s="95">
        <f t="shared" si="6"/>
        <v>199.47044574237941</v>
      </c>
      <c r="S38" s="95">
        <f t="shared" si="6"/>
        <v>202.87894461308343</v>
      </c>
      <c r="T38" s="95">
        <f t="shared" si="6"/>
        <v>205.20202850823878</v>
      </c>
      <c r="U38" s="95">
        <f t="shared" si="6"/>
        <v>206.90023765320393</v>
      </c>
      <c r="V38" s="95">
        <f t="shared" si="6"/>
        <v>208.13671547973212</v>
      </c>
      <c r="W38" s="95">
        <f t="shared" ref="W38:AL50" si="8">IFERROR(INDEX($G$122:$AU$177,MATCH($E38,$E$122:$E$177,0),MATCH(W$6,$G$121:$AU$121,0)),0)</f>
        <v>209.50217881804124</v>
      </c>
      <c r="X38" s="95">
        <f t="shared" si="8"/>
        <v>210.84031758488587</v>
      </c>
      <c r="Y38" s="95">
        <f t="shared" si="8"/>
        <v>212.07143888192604</v>
      </c>
      <c r="Z38" s="95">
        <f t="shared" si="8"/>
        <v>213.36419076885912</v>
      </c>
      <c r="AA38" s="95">
        <f t="shared" si="8"/>
        <v>214.58738066979654</v>
      </c>
      <c r="AB38" s="95">
        <f t="shared" si="8"/>
        <v>214.28123690759369</v>
      </c>
      <c r="AC38" s="95">
        <f t="shared" si="8"/>
        <v>213.97436096109431</v>
      </c>
      <c r="AD38" s="95">
        <f t="shared" si="8"/>
        <v>213.66875205336729</v>
      </c>
      <c r="AE38" s="95">
        <f t="shared" si="8"/>
        <v>213.36237554835384</v>
      </c>
      <c r="AF38" s="95">
        <f t="shared" si="8"/>
        <v>213.05609573980519</v>
      </c>
      <c r="AG38" s="95">
        <f t="shared" si="8"/>
        <v>212.74889005257995</v>
      </c>
      <c r="AH38" s="95">
        <f t="shared" si="8"/>
        <v>212.44276694447214</v>
      </c>
      <c r="AI38" s="95">
        <f t="shared" si="8"/>
        <v>212.13591336015384</v>
      </c>
      <c r="AJ38" s="95">
        <f t="shared" si="8"/>
        <v>211.82998861346897</v>
      </c>
      <c r="AK38" s="95">
        <f t="shared" si="7"/>
        <v>211.52376198997649</v>
      </c>
      <c r="AL38" s="95">
        <f t="shared" si="7"/>
        <v>211.2175358708086</v>
      </c>
      <c r="AM38" s="95">
        <f t="shared" si="7"/>
        <v>210.91447007081584</v>
      </c>
      <c r="AN38" s="95">
        <f t="shared" si="7"/>
        <v>210.61141001327741</v>
      </c>
      <c r="AO38" s="95">
        <f t="shared" si="7"/>
        <v>210.30835570553546</v>
      </c>
      <c r="AP38" s="95">
        <f t="shared" si="7"/>
        <v>210.00530715494145</v>
      </c>
      <c r="AQ38" s="95">
        <f t="shared" si="7"/>
        <v>209.70226436885625</v>
      </c>
      <c r="AR38" s="95">
        <f t="shared" si="7"/>
        <v>209.39922735465018</v>
      </c>
      <c r="AS38" s="95">
        <f t="shared" si="7"/>
        <v>209.09619611970297</v>
      </c>
      <c r="AT38" s="95">
        <f t="shared" si="7"/>
        <v>208.79317067140374</v>
      </c>
      <c r="AU38" s="95">
        <f t="shared" si="7"/>
        <v>208.49015101715113</v>
      </c>
      <c r="AV38" s="48">
        <v>5</v>
      </c>
    </row>
    <row r="39" spans="2:55" ht="14.4">
      <c r="B39" s="92" t="str">
        <f>Processes!D38</f>
        <v>IMPDSE</v>
      </c>
      <c r="C39" s="92" t="str">
        <f>Processes!E38</f>
        <v>Import technology - Electro Diesel</v>
      </c>
      <c r="D39" s="93"/>
      <c r="E39" s="93" t="str">
        <f t="shared" si="3"/>
        <v>DSE</v>
      </c>
      <c r="F39" s="94" t="str">
        <f t="shared" si="4"/>
        <v>MKr19</v>
      </c>
      <c r="G39" s="95">
        <f t="shared" ref="G39:V50" si="9">IFERROR(INDEX($G$122:$AU$177,MATCH($E39,$E$122:$E$177,0),MATCH(G$6,$G$121:$AU$121,0)),0)</f>
        <v>371.96225667391565</v>
      </c>
      <c r="H39" s="95">
        <f t="shared" si="9"/>
        <v>489.49501213439197</v>
      </c>
      <c r="I39" s="95">
        <f t="shared" si="9"/>
        <v>523.09501213439194</v>
      </c>
      <c r="J39" s="95">
        <f t="shared" si="9"/>
        <v>501.09501213439199</v>
      </c>
      <c r="K39" s="95">
        <f t="shared" si="9"/>
        <v>481.69501213439196</v>
      </c>
      <c r="L39" s="95">
        <f t="shared" si="9"/>
        <v>408.69501213439196</v>
      </c>
      <c r="M39" s="95">
        <f t="shared" si="9"/>
        <v>402.69501213439196</v>
      </c>
      <c r="N39" s="95">
        <f t="shared" si="9"/>
        <v>411.09501213439199</v>
      </c>
      <c r="O39" s="95">
        <f t="shared" si="9"/>
        <v>457.69716372383903</v>
      </c>
      <c r="P39" s="95">
        <f t="shared" si="9"/>
        <v>445.8689393653367</v>
      </c>
      <c r="Q39" s="95">
        <f t="shared" si="9"/>
        <v>442.90906230748561</v>
      </c>
      <c r="R39" s="95">
        <f t="shared" si="9"/>
        <v>398.94089148475882</v>
      </c>
      <c r="S39" s="95">
        <f t="shared" si="9"/>
        <v>405.75788922616687</v>
      </c>
      <c r="T39" s="95">
        <f t="shared" si="9"/>
        <v>410.40405701647757</v>
      </c>
      <c r="U39" s="95">
        <f t="shared" si="9"/>
        <v>413.80047530640786</v>
      </c>
      <c r="V39" s="95">
        <f t="shared" si="9"/>
        <v>416.27343095946424</v>
      </c>
      <c r="W39" s="95">
        <f t="shared" si="8"/>
        <v>419.00435763608249</v>
      </c>
      <c r="X39" s="95">
        <f t="shared" si="8"/>
        <v>421.68063516977173</v>
      </c>
      <c r="Y39" s="95">
        <f t="shared" si="8"/>
        <v>424.14287776385208</v>
      </c>
      <c r="Z39" s="95">
        <f t="shared" si="8"/>
        <v>426.72838153771823</v>
      </c>
      <c r="AA39" s="95">
        <f t="shared" si="8"/>
        <v>429.17476133959309</v>
      </c>
      <c r="AB39" s="95">
        <f t="shared" si="8"/>
        <v>428.56247381518739</v>
      </c>
      <c r="AC39" s="95">
        <f t="shared" si="8"/>
        <v>427.94872192218861</v>
      </c>
      <c r="AD39" s="95">
        <f t="shared" si="8"/>
        <v>427.33750410673457</v>
      </c>
      <c r="AE39" s="95">
        <f t="shared" si="8"/>
        <v>426.72475109670768</v>
      </c>
      <c r="AF39" s="95">
        <f t="shared" si="8"/>
        <v>426.11219147961037</v>
      </c>
      <c r="AG39" s="95">
        <f t="shared" si="8"/>
        <v>425.4977801051599</v>
      </c>
      <c r="AH39" s="95">
        <f t="shared" si="8"/>
        <v>424.88553388894428</v>
      </c>
      <c r="AI39" s="95">
        <f t="shared" si="8"/>
        <v>424.27182672030767</v>
      </c>
      <c r="AJ39" s="95">
        <f t="shared" si="8"/>
        <v>423.65997722693794</v>
      </c>
      <c r="AK39" s="95">
        <f t="shared" si="8"/>
        <v>423.04752397995298</v>
      </c>
      <c r="AL39" s="95">
        <f t="shared" si="8"/>
        <v>422.43507174161721</v>
      </c>
      <c r="AM39" s="95">
        <f t="shared" ref="AK39:AU50" si="10">IFERROR(INDEX($G$122:$AU$177,MATCH($E39,$E$122:$E$177,0),MATCH(AM$6,$G$121:$AU$121,0)),0)</f>
        <v>421.82894014163168</v>
      </c>
      <c r="AN39" s="95">
        <f t="shared" si="10"/>
        <v>421.22282002655481</v>
      </c>
      <c r="AO39" s="95">
        <f t="shared" si="10"/>
        <v>420.61671141107092</v>
      </c>
      <c r="AP39" s="95">
        <f t="shared" si="10"/>
        <v>420.0106143098829</v>
      </c>
      <c r="AQ39" s="95">
        <f t="shared" si="10"/>
        <v>419.4045287377125</v>
      </c>
      <c r="AR39" s="95">
        <f t="shared" si="10"/>
        <v>418.79845470930036</v>
      </c>
      <c r="AS39" s="95">
        <f t="shared" si="10"/>
        <v>418.19239223940593</v>
      </c>
      <c r="AT39" s="95">
        <f t="shared" si="10"/>
        <v>417.58634134280749</v>
      </c>
      <c r="AU39" s="95">
        <f t="shared" si="10"/>
        <v>416.98030203430227</v>
      </c>
      <c r="AV39" s="48">
        <v>5</v>
      </c>
    </row>
    <row r="40" spans="2:55" ht="14.4">
      <c r="B40" s="92" t="str">
        <f>Processes!D39</f>
        <v>IMPGSB1</v>
      </c>
      <c r="C40" s="92" t="str">
        <f>Processes!E39</f>
        <v>Import technology - Bioethanol G1</v>
      </c>
      <c r="D40" s="93"/>
      <c r="E40" s="93" t="str">
        <f t="shared" si="3"/>
        <v>GSB1</v>
      </c>
      <c r="F40" s="94" t="str">
        <f t="shared" si="4"/>
        <v>MKr19</v>
      </c>
      <c r="G40" s="95">
        <f t="shared" si="9"/>
        <v>191.9869989234187</v>
      </c>
      <c r="H40" s="95">
        <f t="shared" si="9"/>
        <v>222.08699892341872</v>
      </c>
      <c r="I40" s="95">
        <f t="shared" si="9"/>
        <v>235.88699892341867</v>
      </c>
      <c r="J40" s="95">
        <f t="shared" si="9"/>
        <v>221.18699892341868</v>
      </c>
      <c r="K40" s="95">
        <f t="shared" si="9"/>
        <v>213.9869989234187</v>
      </c>
      <c r="L40" s="95">
        <f t="shared" si="9"/>
        <v>177.3869989234187</v>
      </c>
      <c r="M40" s="95">
        <f t="shared" si="9"/>
        <v>174.4869989234187</v>
      </c>
      <c r="N40" s="95">
        <f t="shared" si="9"/>
        <v>178.58699892341872</v>
      </c>
      <c r="O40" s="95">
        <f t="shared" si="9"/>
        <v>201.58807471814222</v>
      </c>
      <c r="P40" s="95">
        <f t="shared" si="9"/>
        <v>196.93396253889108</v>
      </c>
      <c r="Q40" s="95">
        <f t="shared" si="9"/>
        <v>195.45402400996551</v>
      </c>
      <c r="R40" s="95">
        <f t="shared" si="9"/>
        <v>173.46993859860214</v>
      </c>
      <c r="S40" s="95">
        <f t="shared" si="9"/>
        <v>176.87843746930616</v>
      </c>
      <c r="T40" s="95">
        <f t="shared" si="9"/>
        <v>179.20152136446148</v>
      </c>
      <c r="U40" s="95">
        <f t="shared" si="9"/>
        <v>180.89973050942663</v>
      </c>
      <c r="V40" s="95">
        <f t="shared" si="9"/>
        <v>182.13620833595482</v>
      </c>
      <c r="W40" s="95">
        <f t="shared" si="8"/>
        <v>183.50167167426395</v>
      </c>
      <c r="X40" s="95">
        <f t="shared" si="8"/>
        <v>184.83981044110857</v>
      </c>
      <c r="Y40" s="95">
        <f t="shared" si="8"/>
        <v>186.07093173814874</v>
      </c>
      <c r="Z40" s="95">
        <f t="shared" si="8"/>
        <v>187.36368362508182</v>
      </c>
      <c r="AA40" s="95">
        <f t="shared" si="8"/>
        <v>188.58687352601925</v>
      </c>
      <c r="AB40" s="95">
        <f t="shared" si="8"/>
        <v>188.2807297638164</v>
      </c>
      <c r="AC40" s="95">
        <f t="shared" si="8"/>
        <v>187.97385381731704</v>
      </c>
      <c r="AD40" s="95">
        <f t="shared" si="8"/>
        <v>187.66824490958999</v>
      </c>
      <c r="AE40" s="95">
        <f t="shared" si="8"/>
        <v>187.36186840457654</v>
      </c>
      <c r="AF40" s="95">
        <f t="shared" si="8"/>
        <v>187.05558859602792</v>
      </c>
      <c r="AG40" s="95">
        <f t="shared" si="8"/>
        <v>186.74838290880265</v>
      </c>
      <c r="AH40" s="95">
        <f t="shared" si="8"/>
        <v>186.44225980069484</v>
      </c>
      <c r="AI40" s="95">
        <f t="shared" si="8"/>
        <v>186.13540621637654</v>
      </c>
      <c r="AJ40" s="95">
        <f t="shared" si="8"/>
        <v>185.8294814696917</v>
      </c>
      <c r="AK40" s="95">
        <f t="shared" si="10"/>
        <v>185.52325484619922</v>
      </c>
      <c r="AL40" s="95">
        <f t="shared" si="10"/>
        <v>185.21702872703131</v>
      </c>
      <c r="AM40" s="95">
        <f t="shared" si="10"/>
        <v>184.91396292703854</v>
      </c>
      <c r="AN40" s="95">
        <f t="shared" si="10"/>
        <v>184.61090286950014</v>
      </c>
      <c r="AO40" s="95">
        <f t="shared" si="10"/>
        <v>184.30784856175819</v>
      </c>
      <c r="AP40" s="95">
        <f t="shared" si="10"/>
        <v>184.00480001116415</v>
      </c>
      <c r="AQ40" s="95">
        <f t="shared" si="10"/>
        <v>183.70175722507895</v>
      </c>
      <c r="AR40" s="95">
        <f t="shared" si="10"/>
        <v>183.39872021087291</v>
      </c>
      <c r="AS40" s="95">
        <f t="shared" si="10"/>
        <v>183.09568897592567</v>
      </c>
      <c r="AT40" s="95">
        <f t="shared" si="10"/>
        <v>182.79266352762647</v>
      </c>
      <c r="AU40" s="95">
        <f t="shared" si="10"/>
        <v>182.48964387337384</v>
      </c>
      <c r="AV40" s="48">
        <v>5</v>
      </c>
    </row>
    <row r="41" spans="2:55" ht="14.4">
      <c r="B41" s="92" t="str">
        <f>Processes!D40</f>
        <v>IMPGSB2</v>
      </c>
      <c r="C41" s="92" t="str">
        <f>Processes!E40</f>
        <v>Import technology - Bioethanol G2</v>
      </c>
      <c r="D41" s="93"/>
      <c r="E41" s="93" t="str">
        <f t="shared" si="3"/>
        <v>GSB2</v>
      </c>
      <c r="F41" s="94" t="str">
        <f t="shared" si="4"/>
        <v>MKr19</v>
      </c>
      <c r="G41" s="95">
        <f t="shared" si="9"/>
        <v>211.18569881576059</v>
      </c>
      <c r="H41" s="95">
        <f t="shared" si="9"/>
        <v>321.2739978468374</v>
      </c>
      <c r="I41" s="95">
        <f t="shared" si="9"/>
        <v>335.07399784683736</v>
      </c>
      <c r="J41" s="95">
        <f t="shared" si="9"/>
        <v>320.37399784683737</v>
      </c>
      <c r="K41" s="95">
        <f t="shared" si="9"/>
        <v>313.17399784683738</v>
      </c>
      <c r="L41" s="95">
        <f t="shared" si="9"/>
        <v>276.57399784683741</v>
      </c>
      <c r="M41" s="95">
        <f t="shared" si="9"/>
        <v>273.67399784683738</v>
      </c>
      <c r="N41" s="95">
        <f t="shared" si="9"/>
        <v>277.7739978468374</v>
      </c>
      <c r="O41" s="95">
        <f t="shared" si="9"/>
        <v>300.77507364156094</v>
      </c>
      <c r="P41" s="95">
        <f t="shared" si="9"/>
        <v>296.12096146230977</v>
      </c>
      <c r="Q41" s="95">
        <f t="shared" si="9"/>
        <v>294.64102293338419</v>
      </c>
      <c r="R41" s="95">
        <f t="shared" si="9"/>
        <v>272.65693752202083</v>
      </c>
      <c r="S41" s="95">
        <f t="shared" si="9"/>
        <v>276.06543639272485</v>
      </c>
      <c r="T41" s="95">
        <f t="shared" si="9"/>
        <v>278.38852028788017</v>
      </c>
      <c r="U41" s="95">
        <f t="shared" si="9"/>
        <v>280.08672943284535</v>
      </c>
      <c r="V41" s="95">
        <f t="shared" si="9"/>
        <v>281.32320725937353</v>
      </c>
      <c r="W41" s="95">
        <f t="shared" si="8"/>
        <v>282.68867059768263</v>
      </c>
      <c r="X41" s="95">
        <f t="shared" si="8"/>
        <v>284.02680936452725</v>
      </c>
      <c r="Y41" s="95">
        <f t="shared" si="8"/>
        <v>285.25793066156746</v>
      </c>
      <c r="Z41" s="95">
        <f t="shared" si="8"/>
        <v>286.5506825485005</v>
      </c>
      <c r="AA41" s="95">
        <f t="shared" si="8"/>
        <v>287.77387244943793</v>
      </c>
      <c r="AB41" s="95">
        <f t="shared" si="8"/>
        <v>287.46772868723508</v>
      </c>
      <c r="AC41" s="95">
        <f t="shared" si="8"/>
        <v>287.16085274073572</v>
      </c>
      <c r="AD41" s="95">
        <f t="shared" si="8"/>
        <v>286.85524383300867</v>
      </c>
      <c r="AE41" s="95">
        <f t="shared" si="8"/>
        <v>286.54886732799525</v>
      </c>
      <c r="AF41" s="95">
        <f t="shared" si="8"/>
        <v>286.2425875194466</v>
      </c>
      <c r="AG41" s="95">
        <f t="shared" si="8"/>
        <v>285.93538183222137</v>
      </c>
      <c r="AH41" s="95">
        <f t="shared" si="8"/>
        <v>285.62925872411353</v>
      </c>
      <c r="AI41" s="95">
        <f t="shared" si="8"/>
        <v>285.32240513979525</v>
      </c>
      <c r="AJ41" s="95">
        <f t="shared" si="8"/>
        <v>285.01648039311038</v>
      </c>
      <c r="AK41" s="95">
        <f t="shared" si="10"/>
        <v>284.71025376961791</v>
      </c>
      <c r="AL41" s="95">
        <f t="shared" si="10"/>
        <v>284.40402765045002</v>
      </c>
      <c r="AM41" s="95">
        <f t="shared" si="10"/>
        <v>284.10096185045722</v>
      </c>
      <c r="AN41" s="95">
        <f t="shared" si="10"/>
        <v>283.79790179291882</v>
      </c>
      <c r="AO41" s="95">
        <f t="shared" si="10"/>
        <v>283.49484748517688</v>
      </c>
      <c r="AP41" s="95">
        <f t="shared" si="10"/>
        <v>283.19179893458283</v>
      </c>
      <c r="AQ41" s="95">
        <f t="shared" si="10"/>
        <v>282.88875614849763</v>
      </c>
      <c r="AR41" s="95">
        <f t="shared" si="10"/>
        <v>282.58571913429159</v>
      </c>
      <c r="AS41" s="95">
        <f t="shared" si="10"/>
        <v>282.28268789934435</v>
      </c>
      <c r="AT41" s="95">
        <f t="shared" si="10"/>
        <v>281.97966245104516</v>
      </c>
      <c r="AU41" s="95">
        <f t="shared" si="10"/>
        <v>281.67664279679252</v>
      </c>
      <c r="AV41" s="48">
        <v>5</v>
      </c>
    </row>
    <row r="42" spans="2:55" ht="14.4">
      <c r="B42" s="92" t="str">
        <f>Processes!D41</f>
        <v>IMPGSE</v>
      </c>
      <c r="C42" s="92" t="str">
        <f>Processes!E41</f>
        <v>Import technology - Electro Gasoline</v>
      </c>
      <c r="D42" s="93"/>
      <c r="E42" s="93" t="str">
        <f t="shared" si="3"/>
        <v>GSE</v>
      </c>
      <c r="F42" s="94" t="str">
        <f t="shared" si="4"/>
        <v>MKr19</v>
      </c>
      <c r="G42" s="95">
        <f t="shared" si="9"/>
        <v>422.37139763152118</v>
      </c>
      <c r="H42" s="95">
        <f t="shared" si="9"/>
        <v>642.54799569367481</v>
      </c>
      <c r="I42" s="95">
        <f t="shared" si="9"/>
        <v>670.14799569367472</v>
      </c>
      <c r="J42" s="95">
        <f t="shared" si="9"/>
        <v>640.74799569367474</v>
      </c>
      <c r="K42" s="95">
        <f t="shared" si="9"/>
        <v>626.34799569367476</v>
      </c>
      <c r="L42" s="95">
        <f t="shared" si="9"/>
        <v>553.14799569367483</v>
      </c>
      <c r="M42" s="95">
        <f t="shared" si="9"/>
        <v>547.34799569367476</v>
      </c>
      <c r="N42" s="95">
        <f t="shared" si="9"/>
        <v>555.54799569367481</v>
      </c>
      <c r="O42" s="95">
        <f t="shared" si="9"/>
        <v>601.55014728312187</v>
      </c>
      <c r="P42" s="95">
        <f t="shared" si="9"/>
        <v>592.24192292461953</v>
      </c>
      <c r="Q42" s="95">
        <f t="shared" si="9"/>
        <v>589.28204586676839</v>
      </c>
      <c r="R42" s="95">
        <f t="shared" si="9"/>
        <v>545.31387504404165</v>
      </c>
      <c r="S42" s="95">
        <f t="shared" si="9"/>
        <v>552.1308727854497</v>
      </c>
      <c r="T42" s="95">
        <f t="shared" si="9"/>
        <v>556.77704057576034</v>
      </c>
      <c r="U42" s="95">
        <f t="shared" si="9"/>
        <v>560.17345886569069</v>
      </c>
      <c r="V42" s="95">
        <f t="shared" si="9"/>
        <v>562.64641451874706</v>
      </c>
      <c r="W42" s="95">
        <f t="shared" si="8"/>
        <v>565.37734119536526</v>
      </c>
      <c r="X42" s="95">
        <f t="shared" si="8"/>
        <v>568.05361872905451</v>
      </c>
      <c r="Y42" s="95">
        <f t="shared" si="8"/>
        <v>570.51586132313491</v>
      </c>
      <c r="Z42" s="95">
        <f t="shared" si="8"/>
        <v>573.10136509700101</v>
      </c>
      <c r="AA42" s="95">
        <f t="shared" si="8"/>
        <v>575.54774489887586</v>
      </c>
      <c r="AB42" s="95">
        <f t="shared" si="8"/>
        <v>574.93545737447016</v>
      </c>
      <c r="AC42" s="95">
        <f t="shared" si="8"/>
        <v>574.32170548147144</v>
      </c>
      <c r="AD42" s="95">
        <f t="shared" si="8"/>
        <v>573.71048766601734</v>
      </c>
      <c r="AE42" s="95">
        <f t="shared" si="8"/>
        <v>573.09773465599051</v>
      </c>
      <c r="AF42" s="95">
        <f t="shared" si="8"/>
        <v>572.4851750388932</v>
      </c>
      <c r="AG42" s="95">
        <f t="shared" si="8"/>
        <v>571.87076366444273</v>
      </c>
      <c r="AH42" s="95">
        <f t="shared" si="8"/>
        <v>571.25851744822705</v>
      </c>
      <c r="AI42" s="95">
        <f t="shared" si="8"/>
        <v>570.6448102795905</v>
      </c>
      <c r="AJ42" s="95">
        <f t="shared" si="8"/>
        <v>570.03296078622077</v>
      </c>
      <c r="AK42" s="95">
        <f t="shared" si="10"/>
        <v>569.42050753923581</v>
      </c>
      <c r="AL42" s="95">
        <f t="shared" si="10"/>
        <v>568.80805530090004</v>
      </c>
      <c r="AM42" s="95">
        <f t="shared" si="10"/>
        <v>568.20192370091445</v>
      </c>
      <c r="AN42" s="95">
        <f t="shared" si="10"/>
        <v>567.59580358583764</v>
      </c>
      <c r="AO42" s="95">
        <f t="shared" si="10"/>
        <v>566.98969497035375</v>
      </c>
      <c r="AP42" s="95">
        <f t="shared" si="10"/>
        <v>566.38359786916567</v>
      </c>
      <c r="AQ42" s="95">
        <f t="shared" si="10"/>
        <v>565.77751229699527</v>
      </c>
      <c r="AR42" s="95">
        <f t="shared" si="10"/>
        <v>565.17143826858319</v>
      </c>
      <c r="AS42" s="95">
        <f t="shared" si="10"/>
        <v>564.56537579868871</v>
      </c>
      <c r="AT42" s="95">
        <f t="shared" si="10"/>
        <v>563.95932490209032</v>
      </c>
      <c r="AU42" s="95">
        <f t="shared" si="10"/>
        <v>563.35328559358504</v>
      </c>
      <c r="AV42" s="48">
        <v>5</v>
      </c>
    </row>
    <row r="43" spans="2:55" ht="14.4">
      <c r="B43" s="92" t="str">
        <f>Processes!D42</f>
        <v>IMPMOB1</v>
      </c>
      <c r="C43" s="92" t="str">
        <f>Processes!E42</f>
        <v>Import technology - Bio Methanol G1</v>
      </c>
      <c r="D43" s="93"/>
      <c r="E43" s="93" t="str">
        <f t="shared" si="3"/>
        <v>MOB1</v>
      </c>
      <c r="F43" s="94" t="str">
        <f t="shared" si="4"/>
        <v>MKr14</v>
      </c>
      <c r="G43" s="95">
        <f t="shared" si="9"/>
        <v>207.6</v>
      </c>
      <c r="H43" s="95">
        <f t="shared" si="9"/>
        <v>207.6</v>
      </c>
      <c r="I43" s="95">
        <f t="shared" si="9"/>
        <v>207.6</v>
      </c>
      <c r="J43" s="95">
        <f t="shared" si="9"/>
        <v>207.6</v>
      </c>
      <c r="K43" s="95">
        <f t="shared" si="9"/>
        <v>207.6</v>
      </c>
      <c r="L43" s="95">
        <f t="shared" si="9"/>
        <v>207.6</v>
      </c>
      <c r="M43" s="95">
        <f t="shared" si="9"/>
        <v>207.6</v>
      </c>
      <c r="N43" s="95">
        <f t="shared" si="9"/>
        <v>207.6</v>
      </c>
      <c r="O43" s="95">
        <f t="shared" si="9"/>
        <v>207.6</v>
      </c>
      <c r="P43" s="95">
        <f t="shared" si="9"/>
        <v>207.6</v>
      </c>
      <c r="Q43" s="95">
        <f t="shared" si="9"/>
        <v>207.6</v>
      </c>
      <c r="R43" s="95">
        <f t="shared" si="9"/>
        <v>207.6</v>
      </c>
      <c r="S43" s="95">
        <f t="shared" si="9"/>
        <v>207.6</v>
      </c>
      <c r="T43" s="95">
        <f t="shared" si="9"/>
        <v>207.6</v>
      </c>
      <c r="U43" s="95">
        <f t="shared" si="9"/>
        <v>207.6</v>
      </c>
      <c r="V43" s="95">
        <f t="shared" si="9"/>
        <v>207.6</v>
      </c>
      <c r="W43" s="95">
        <f t="shared" si="8"/>
        <v>207.6</v>
      </c>
      <c r="X43" s="95">
        <f t="shared" si="8"/>
        <v>207.6</v>
      </c>
      <c r="Y43" s="95">
        <f t="shared" si="8"/>
        <v>207.6</v>
      </c>
      <c r="Z43" s="95">
        <f t="shared" si="8"/>
        <v>207.6</v>
      </c>
      <c r="AA43" s="95">
        <f t="shared" si="8"/>
        <v>207.6</v>
      </c>
      <c r="AB43" s="95">
        <f t="shared" si="8"/>
        <v>207.6</v>
      </c>
      <c r="AC43" s="95">
        <f t="shared" si="8"/>
        <v>207.6</v>
      </c>
      <c r="AD43" s="95">
        <f t="shared" si="8"/>
        <v>207.6</v>
      </c>
      <c r="AE43" s="95">
        <f t="shared" si="8"/>
        <v>207.6</v>
      </c>
      <c r="AF43" s="95">
        <f t="shared" si="8"/>
        <v>207.6</v>
      </c>
      <c r="AG43" s="95">
        <f t="shared" si="8"/>
        <v>207.6</v>
      </c>
      <c r="AH43" s="95">
        <f t="shared" si="8"/>
        <v>207.6</v>
      </c>
      <c r="AI43" s="95">
        <f t="shared" si="8"/>
        <v>207.6</v>
      </c>
      <c r="AJ43" s="95">
        <f t="shared" si="8"/>
        <v>207.6</v>
      </c>
      <c r="AK43" s="95">
        <f t="shared" si="10"/>
        <v>207.6</v>
      </c>
      <c r="AL43" s="95">
        <f t="shared" si="10"/>
        <v>207.6</v>
      </c>
      <c r="AM43" s="95">
        <f t="shared" si="10"/>
        <v>207.6</v>
      </c>
      <c r="AN43" s="95">
        <f t="shared" si="10"/>
        <v>207.6</v>
      </c>
      <c r="AO43" s="95">
        <f t="shared" si="10"/>
        <v>207.6</v>
      </c>
      <c r="AP43" s="95">
        <f t="shared" si="10"/>
        <v>207.6</v>
      </c>
      <c r="AQ43" s="95">
        <f t="shared" si="10"/>
        <v>207.6</v>
      </c>
      <c r="AR43" s="95">
        <f t="shared" si="10"/>
        <v>207.6</v>
      </c>
      <c r="AS43" s="95">
        <f t="shared" si="10"/>
        <v>207.6</v>
      </c>
      <c r="AT43" s="95">
        <f t="shared" si="10"/>
        <v>207.6</v>
      </c>
      <c r="AU43" s="95">
        <f t="shared" si="10"/>
        <v>207.6</v>
      </c>
      <c r="AV43" s="48">
        <v>5</v>
      </c>
    </row>
    <row r="44" spans="2:55" ht="14.4">
      <c r="B44" s="92" t="str">
        <f>Processes!D43</f>
        <v>IMPMOB2</v>
      </c>
      <c r="C44" s="92" t="str">
        <f>Processes!E43</f>
        <v>Import technology - Bio Methanol G2</v>
      </c>
      <c r="D44" s="93"/>
      <c r="E44" s="93" t="str">
        <f t="shared" si="3"/>
        <v>MOB2</v>
      </c>
      <c r="F44" s="94" t="str">
        <f t="shared" si="4"/>
        <v>MKr14</v>
      </c>
      <c r="G44" s="95">
        <f t="shared" si="9"/>
        <v>207.6</v>
      </c>
      <c r="H44" s="95">
        <f t="shared" si="9"/>
        <v>207.6</v>
      </c>
      <c r="I44" s="95">
        <f t="shared" si="9"/>
        <v>207.6</v>
      </c>
      <c r="J44" s="95">
        <f t="shared" si="9"/>
        <v>207.6</v>
      </c>
      <c r="K44" s="95">
        <f t="shared" si="9"/>
        <v>207.6</v>
      </c>
      <c r="L44" s="95">
        <f t="shared" si="9"/>
        <v>207.6</v>
      </c>
      <c r="M44" s="95">
        <f t="shared" si="9"/>
        <v>207.6</v>
      </c>
      <c r="N44" s="95">
        <f t="shared" si="9"/>
        <v>207.6</v>
      </c>
      <c r="O44" s="95">
        <f t="shared" si="9"/>
        <v>207.6</v>
      </c>
      <c r="P44" s="95">
        <f t="shared" si="9"/>
        <v>207.6</v>
      </c>
      <c r="Q44" s="95">
        <f t="shared" si="9"/>
        <v>207.6</v>
      </c>
      <c r="R44" s="95">
        <f t="shared" si="9"/>
        <v>207.6</v>
      </c>
      <c r="S44" s="95">
        <f t="shared" si="9"/>
        <v>207.6</v>
      </c>
      <c r="T44" s="95">
        <f t="shared" si="9"/>
        <v>207.6</v>
      </c>
      <c r="U44" s="95">
        <f t="shared" si="9"/>
        <v>207.6</v>
      </c>
      <c r="V44" s="95">
        <f t="shared" si="9"/>
        <v>207.6</v>
      </c>
      <c r="W44" s="95">
        <f t="shared" si="8"/>
        <v>207.6</v>
      </c>
      <c r="X44" s="95">
        <f t="shared" si="8"/>
        <v>207.6</v>
      </c>
      <c r="Y44" s="95">
        <f t="shared" si="8"/>
        <v>207.6</v>
      </c>
      <c r="Z44" s="95">
        <f t="shared" si="8"/>
        <v>207.6</v>
      </c>
      <c r="AA44" s="95">
        <f t="shared" si="8"/>
        <v>207.6</v>
      </c>
      <c r="AB44" s="95">
        <f t="shared" si="8"/>
        <v>207.6</v>
      </c>
      <c r="AC44" s="95">
        <f t="shared" si="8"/>
        <v>207.6</v>
      </c>
      <c r="AD44" s="95">
        <f t="shared" si="8"/>
        <v>207.6</v>
      </c>
      <c r="AE44" s="95">
        <f t="shared" si="8"/>
        <v>207.6</v>
      </c>
      <c r="AF44" s="95">
        <f t="shared" si="8"/>
        <v>207.6</v>
      </c>
      <c r="AG44" s="95">
        <f t="shared" si="8"/>
        <v>207.6</v>
      </c>
      <c r="AH44" s="95">
        <f t="shared" si="8"/>
        <v>207.6</v>
      </c>
      <c r="AI44" s="95">
        <f t="shared" si="8"/>
        <v>207.6</v>
      </c>
      <c r="AJ44" s="95">
        <f t="shared" si="8"/>
        <v>207.6</v>
      </c>
      <c r="AK44" s="95">
        <f t="shared" si="10"/>
        <v>207.6</v>
      </c>
      <c r="AL44" s="95">
        <f t="shared" si="10"/>
        <v>207.6</v>
      </c>
      <c r="AM44" s="95">
        <f t="shared" si="10"/>
        <v>207.6</v>
      </c>
      <c r="AN44" s="95">
        <f t="shared" si="10"/>
        <v>207.6</v>
      </c>
      <c r="AO44" s="95">
        <f t="shared" si="10"/>
        <v>207.6</v>
      </c>
      <c r="AP44" s="95">
        <f t="shared" si="10"/>
        <v>207.6</v>
      </c>
      <c r="AQ44" s="95">
        <f t="shared" si="10"/>
        <v>207.6</v>
      </c>
      <c r="AR44" s="95">
        <f t="shared" si="10"/>
        <v>207.6</v>
      </c>
      <c r="AS44" s="95">
        <f t="shared" si="10"/>
        <v>207.6</v>
      </c>
      <c r="AT44" s="95">
        <f t="shared" si="10"/>
        <v>207.6</v>
      </c>
      <c r="AU44" s="95">
        <f t="shared" si="10"/>
        <v>207.6</v>
      </c>
      <c r="AV44" s="48">
        <v>5</v>
      </c>
    </row>
    <row r="45" spans="2:55" ht="14.4">
      <c r="B45" s="92" t="str">
        <f>Processes!D44</f>
        <v>IMPMOE</v>
      </c>
      <c r="C45" s="92" t="str">
        <f>Processes!E44</f>
        <v>Import technology - Electro Methanol</v>
      </c>
      <c r="D45" s="93"/>
      <c r="E45" s="93" t="str">
        <f t="shared" si="3"/>
        <v>MOE</v>
      </c>
      <c r="F45" s="94" t="str">
        <f t="shared" si="4"/>
        <v>MKr14</v>
      </c>
      <c r="G45" s="95">
        <f t="shared" si="9"/>
        <v>415.2</v>
      </c>
      <c r="H45" s="95">
        <f t="shared" si="9"/>
        <v>415.2</v>
      </c>
      <c r="I45" s="95">
        <f t="shared" si="9"/>
        <v>415.2</v>
      </c>
      <c r="J45" s="95">
        <f t="shared" si="9"/>
        <v>415.2</v>
      </c>
      <c r="K45" s="95">
        <f t="shared" si="9"/>
        <v>415.2</v>
      </c>
      <c r="L45" s="95">
        <f t="shared" si="9"/>
        <v>415.2</v>
      </c>
      <c r="M45" s="95">
        <f t="shared" si="9"/>
        <v>415.2</v>
      </c>
      <c r="N45" s="95">
        <f t="shared" si="9"/>
        <v>415.2</v>
      </c>
      <c r="O45" s="95">
        <f t="shared" si="9"/>
        <v>415.2</v>
      </c>
      <c r="P45" s="95">
        <f t="shared" si="9"/>
        <v>415.2</v>
      </c>
      <c r="Q45" s="95">
        <f t="shared" si="9"/>
        <v>415.2</v>
      </c>
      <c r="R45" s="95">
        <f t="shared" si="9"/>
        <v>415.2</v>
      </c>
      <c r="S45" s="95">
        <f t="shared" si="9"/>
        <v>415.2</v>
      </c>
      <c r="T45" s="95">
        <f t="shared" si="9"/>
        <v>415.2</v>
      </c>
      <c r="U45" s="95">
        <f t="shared" si="9"/>
        <v>415.2</v>
      </c>
      <c r="V45" s="95">
        <f t="shared" si="9"/>
        <v>415.2</v>
      </c>
      <c r="W45" s="95">
        <f t="shared" si="8"/>
        <v>415.2</v>
      </c>
      <c r="X45" s="95">
        <f t="shared" si="8"/>
        <v>415.2</v>
      </c>
      <c r="Y45" s="95">
        <f t="shared" si="8"/>
        <v>415.2</v>
      </c>
      <c r="Z45" s="95">
        <f t="shared" si="8"/>
        <v>415.2</v>
      </c>
      <c r="AA45" s="95">
        <f t="shared" si="8"/>
        <v>415.2</v>
      </c>
      <c r="AB45" s="95">
        <f t="shared" si="8"/>
        <v>415.2</v>
      </c>
      <c r="AC45" s="95">
        <f t="shared" si="8"/>
        <v>415.2</v>
      </c>
      <c r="AD45" s="95">
        <f t="shared" si="8"/>
        <v>415.2</v>
      </c>
      <c r="AE45" s="95">
        <f t="shared" si="8"/>
        <v>415.2</v>
      </c>
      <c r="AF45" s="95">
        <f t="shared" si="8"/>
        <v>415.2</v>
      </c>
      <c r="AG45" s="95">
        <f t="shared" si="8"/>
        <v>415.2</v>
      </c>
      <c r="AH45" s="95">
        <f t="shared" si="8"/>
        <v>415.2</v>
      </c>
      <c r="AI45" s="95">
        <f t="shared" si="8"/>
        <v>415.2</v>
      </c>
      <c r="AJ45" s="95">
        <f t="shared" si="8"/>
        <v>415.2</v>
      </c>
      <c r="AK45" s="95">
        <f t="shared" si="10"/>
        <v>415.2</v>
      </c>
      <c r="AL45" s="95">
        <f t="shared" si="10"/>
        <v>415.2</v>
      </c>
      <c r="AM45" s="95">
        <f t="shared" si="10"/>
        <v>415.2</v>
      </c>
      <c r="AN45" s="95">
        <f t="shared" si="10"/>
        <v>415.2</v>
      </c>
      <c r="AO45" s="95">
        <f t="shared" si="10"/>
        <v>415.2</v>
      </c>
      <c r="AP45" s="95">
        <f t="shared" si="10"/>
        <v>415.2</v>
      </c>
      <c r="AQ45" s="95">
        <f t="shared" si="10"/>
        <v>415.2</v>
      </c>
      <c r="AR45" s="95">
        <f t="shared" si="10"/>
        <v>415.2</v>
      </c>
      <c r="AS45" s="95">
        <f t="shared" si="10"/>
        <v>415.2</v>
      </c>
      <c r="AT45" s="95">
        <f t="shared" si="10"/>
        <v>415.2</v>
      </c>
      <c r="AU45" s="95">
        <f t="shared" si="10"/>
        <v>415.2</v>
      </c>
      <c r="AV45" s="48">
        <v>5</v>
      </c>
    </row>
    <row r="46" spans="2:55" ht="14.4">
      <c r="B46" s="92" t="str">
        <f>Processes!D45</f>
        <v>IMPWST</v>
      </c>
      <c r="C46" s="92" t="str">
        <f>Processes!E45</f>
        <v>Import technology - Waste</v>
      </c>
      <c r="D46" s="93"/>
      <c r="E46" s="93" t="str">
        <f t="shared" si="3"/>
        <v>WST</v>
      </c>
      <c r="F46" s="94" t="str">
        <f t="shared" si="4"/>
        <v>MKr14</v>
      </c>
      <c r="G46" s="95">
        <f t="shared" si="9"/>
        <v>0.1</v>
      </c>
      <c r="H46" s="95">
        <f t="shared" si="9"/>
        <v>0.1</v>
      </c>
      <c r="I46" s="95">
        <f t="shared" si="9"/>
        <v>0.1</v>
      </c>
      <c r="J46" s="95">
        <f t="shared" si="9"/>
        <v>0.1</v>
      </c>
      <c r="K46" s="95">
        <f t="shared" si="9"/>
        <v>0.1</v>
      </c>
      <c r="L46" s="95">
        <f t="shared" si="9"/>
        <v>0.1</v>
      </c>
      <c r="M46" s="95">
        <f t="shared" si="9"/>
        <v>0.1</v>
      </c>
      <c r="N46" s="95">
        <f t="shared" si="9"/>
        <v>0.1</v>
      </c>
      <c r="O46" s="95">
        <f t="shared" si="9"/>
        <v>0.1</v>
      </c>
      <c r="P46" s="95">
        <f t="shared" si="9"/>
        <v>0.1</v>
      </c>
      <c r="Q46" s="95">
        <f t="shared" si="9"/>
        <v>0.1</v>
      </c>
      <c r="R46" s="95">
        <f t="shared" si="9"/>
        <v>0.1</v>
      </c>
      <c r="S46" s="95">
        <f t="shared" si="9"/>
        <v>0.1</v>
      </c>
      <c r="T46" s="95">
        <f t="shared" si="9"/>
        <v>0.1</v>
      </c>
      <c r="U46" s="95">
        <f t="shared" si="9"/>
        <v>0.1</v>
      </c>
      <c r="V46" s="95">
        <f t="shared" si="9"/>
        <v>0.1</v>
      </c>
      <c r="W46" s="95">
        <f t="shared" si="8"/>
        <v>0.1</v>
      </c>
      <c r="X46" s="95">
        <f t="shared" si="8"/>
        <v>0.1</v>
      </c>
      <c r="Y46" s="95">
        <f t="shared" si="8"/>
        <v>0.1</v>
      </c>
      <c r="Z46" s="95">
        <f t="shared" si="8"/>
        <v>0.1</v>
      </c>
      <c r="AA46" s="95">
        <f t="shared" si="8"/>
        <v>0.1</v>
      </c>
      <c r="AB46" s="95">
        <f t="shared" si="8"/>
        <v>0.1</v>
      </c>
      <c r="AC46" s="95">
        <f t="shared" si="8"/>
        <v>0.1</v>
      </c>
      <c r="AD46" s="95">
        <f t="shared" si="8"/>
        <v>0.1</v>
      </c>
      <c r="AE46" s="95">
        <f t="shared" si="8"/>
        <v>0.1</v>
      </c>
      <c r="AF46" s="95">
        <f t="shared" si="8"/>
        <v>0.1</v>
      </c>
      <c r="AG46" s="95">
        <f t="shared" si="8"/>
        <v>0.1</v>
      </c>
      <c r="AH46" s="95">
        <f t="shared" si="8"/>
        <v>0.1</v>
      </c>
      <c r="AI46" s="95">
        <f t="shared" si="8"/>
        <v>0.1</v>
      </c>
      <c r="AJ46" s="95">
        <f t="shared" si="8"/>
        <v>0.1</v>
      </c>
      <c r="AK46" s="95">
        <f t="shared" si="10"/>
        <v>0.1</v>
      </c>
      <c r="AL46" s="95">
        <f t="shared" si="10"/>
        <v>0.1</v>
      </c>
      <c r="AM46" s="95">
        <f t="shared" si="10"/>
        <v>0.1</v>
      </c>
      <c r="AN46" s="95">
        <f t="shared" si="10"/>
        <v>0.1</v>
      </c>
      <c r="AO46" s="95">
        <f t="shared" si="10"/>
        <v>0.1</v>
      </c>
      <c r="AP46" s="95">
        <f t="shared" si="10"/>
        <v>0.1</v>
      </c>
      <c r="AQ46" s="95">
        <f t="shared" si="10"/>
        <v>0.1</v>
      </c>
      <c r="AR46" s="95">
        <f t="shared" si="10"/>
        <v>0.1</v>
      </c>
      <c r="AS46" s="95">
        <f t="shared" si="10"/>
        <v>0.1</v>
      </c>
      <c r="AT46" s="95">
        <f t="shared" si="10"/>
        <v>0.1</v>
      </c>
      <c r="AU46" s="95">
        <f t="shared" si="10"/>
        <v>0.1</v>
      </c>
      <c r="AV46" s="48">
        <v>5</v>
      </c>
      <c r="AW46" s="48">
        <v>0</v>
      </c>
      <c r="AX46" s="48">
        <v>0</v>
      </c>
      <c r="AY46" s="48">
        <v>0</v>
      </c>
      <c r="AZ46" s="48">
        <v>0</v>
      </c>
      <c r="BA46" s="48">
        <v>0</v>
      </c>
      <c r="BB46" s="48">
        <v>0</v>
      </c>
      <c r="BC46" s="48">
        <v>4</v>
      </c>
    </row>
    <row r="47" spans="2:55" ht="14.4">
      <c r="B47" s="92" t="str">
        <f>Processes!D46</f>
        <v>IMPSTR</v>
      </c>
      <c r="C47" s="92" t="str">
        <f>Processes!E46</f>
        <v>Import technology - Straw</v>
      </c>
      <c r="D47" s="93"/>
      <c r="E47" s="93" t="str">
        <f t="shared" si="3"/>
        <v>STR</v>
      </c>
      <c r="F47" s="94" t="str">
        <f t="shared" si="4"/>
        <v>MKr19</v>
      </c>
      <c r="G47" s="95">
        <f t="shared" si="9"/>
        <v>41.5</v>
      </c>
      <c r="H47" s="95">
        <f t="shared" si="9"/>
        <v>41.5</v>
      </c>
      <c r="I47" s="95">
        <f t="shared" si="9"/>
        <v>41.5</v>
      </c>
      <c r="J47" s="95">
        <f t="shared" si="9"/>
        <v>41.2</v>
      </c>
      <c r="K47" s="95">
        <f t="shared" si="9"/>
        <v>40.799999999999997</v>
      </c>
      <c r="L47" s="95">
        <f t="shared" si="9"/>
        <v>40.5</v>
      </c>
      <c r="M47" s="95">
        <f t="shared" si="9"/>
        <v>40.9</v>
      </c>
      <c r="N47" s="95">
        <f t="shared" si="9"/>
        <v>41.4</v>
      </c>
      <c r="O47" s="95">
        <f t="shared" si="9"/>
        <v>41.634898055339931</v>
      </c>
      <c r="P47" s="95">
        <f t="shared" si="9"/>
        <v>41.634898055339931</v>
      </c>
      <c r="Q47" s="95">
        <f t="shared" si="9"/>
        <v>41.962449107096752</v>
      </c>
      <c r="R47" s="95">
        <f t="shared" si="9"/>
        <v>42.37591413450582</v>
      </c>
      <c r="S47" s="95">
        <f t="shared" si="9"/>
        <v>42.791201303703261</v>
      </c>
      <c r="T47" s="95">
        <f t="shared" si="9"/>
        <v>43.208184541451871</v>
      </c>
      <c r="U47" s="95">
        <f t="shared" si="9"/>
        <v>43.626739530646304</v>
      </c>
      <c r="V47" s="95">
        <f t="shared" si="9"/>
        <v>44.046743692103149</v>
      </c>
      <c r="W47" s="95">
        <f t="shared" si="8"/>
        <v>44.303492323512977</v>
      </c>
      <c r="X47" s="95">
        <f t="shared" si="8"/>
        <v>44.56044844066794</v>
      </c>
      <c r="Y47" s="95">
        <f t="shared" si="8"/>
        <v>44.817607952103295</v>
      </c>
      <c r="Z47" s="95">
        <f t="shared" si="8"/>
        <v>45.074966809344929</v>
      </c>
      <c r="AA47" s="95">
        <f t="shared" si="8"/>
        <v>45.332521006394593</v>
      </c>
      <c r="AB47" s="95">
        <f t="shared" si="8"/>
        <v>45.549544275390517</v>
      </c>
      <c r="AC47" s="95">
        <f t="shared" si="8"/>
        <v>45.766845997017583</v>
      </c>
      <c r="AD47" s="95">
        <f t="shared" si="8"/>
        <v>45.93621057509371</v>
      </c>
      <c r="AE47" s="95">
        <f t="shared" si="8"/>
        <v>46.091987325464736</v>
      </c>
      <c r="AF47" s="95">
        <f t="shared" si="8"/>
        <v>46.247727566987081</v>
      </c>
      <c r="AG47" s="95">
        <f t="shared" si="8"/>
        <v>46.390503884981669</v>
      </c>
      <c r="AH47" s="95">
        <f t="shared" si="8"/>
        <v>46.533237561648519</v>
      </c>
      <c r="AI47" s="95">
        <f t="shared" si="8"/>
        <v>46.675927978934773</v>
      </c>
      <c r="AJ47" s="95">
        <f t="shared" si="8"/>
        <v>46.818574524689666</v>
      </c>
      <c r="AK47" s="95">
        <f t="shared" si="10"/>
        <v>46.961176592602918</v>
      </c>
      <c r="AL47" s="95">
        <f t="shared" si="10"/>
        <v>46.961176592602918</v>
      </c>
      <c r="AM47" s="95">
        <f t="shared" si="10"/>
        <v>46.961176592602918</v>
      </c>
      <c r="AN47" s="95">
        <f t="shared" si="10"/>
        <v>46.961176592602918</v>
      </c>
      <c r="AO47" s="95">
        <f t="shared" si="10"/>
        <v>46.961176592602918</v>
      </c>
      <c r="AP47" s="95">
        <f t="shared" si="10"/>
        <v>46.961176592602918</v>
      </c>
      <c r="AQ47" s="95">
        <f t="shared" si="10"/>
        <v>46.961176592602918</v>
      </c>
      <c r="AR47" s="95">
        <f t="shared" si="10"/>
        <v>46.961176592602918</v>
      </c>
      <c r="AS47" s="95">
        <f t="shared" si="10"/>
        <v>46.961176592602918</v>
      </c>
      <c r="AT47" s="95">
        <f t="shared" si="10"/>
        <v>46.961176592602918</v>
      </c>
      <c r="AU47" s="95">
        <f t="shared" si="10"/>
        <v>46.961176592602918</v>
      </c>
      <c r="AV47" s="48">
        <v>5</v>
      </c>
      <c r="AW47" s="48">
        <v>0</v>
      </c>
      <c r="AX47" s="48">
        <v>0</v>
      </c>
      <c r="AY47" s="48">
        <v>0</v>
      </c>
      <c r="AZ47" s="48">
        <v>0</v>
      </c>
      <c r="BA47" s="48">
        <v>0</v>
      </c>
      <c r="BB47" s="48">
        <v>0</v>
      </c>
      <c r="BC47" s="48">
        <v>5</v>
      </c>
    </row>
    <row r="48" spans="2:55" ht="14.4">
      <c r="B48" s="92" t="str">
        <f>Processes!D47</f>
        <v>IMPGRS</v>
      </c>
      <c r="C48" s="92" t="str">
        <f>Processes!E47</f>
        <v>Import technology - Grass</v>
      </c>
      <c r="D48" s="93"/>
      <c r="E48" s="93" t="str">
        <f t="shared" si="3"/>
        <v>GRS</v>
      </c>
      <c r="F48" s="94" t="str">
        <f t="shared" si="4"/>
        <v>MKr14</v>
      </c>
      <c r="G48" s="95">
        <f t="shared" si="9"/>
        <v>41.5</v>
      </c>
      <c r="H48" s="95">
        <f t="shared" si="9"/>
        <v>41.5</v>
      </c>
      <c r="I48" s="95">
        <f t="shared" si="9"/>
        <v>41.5</v>
      </c>
      <c r="J48" s="95">
        <f t="shared" si="9"/>
        <v>41.2</v>
      </c>
      <c r="K48" s="95">
        <f t="shared" si="9"/>
        <v>40.799999999999997</v>
      </c>
      <c r="L48" s="95">
        <f t="shared" si="9"/>
        <v>40.5</v>
      </c>
      <c r="M48" s="95">
        <f t="shared" si="9"/>
        <v>40.9</v>
      </c>
      <c r="N48" s="95">
        <f t="shared" si="9"/>
        <v>41.4</v>
      </c>
      <c r="O48" s="95">
        <f t="shared" si="9"/>
        <v>41.634898055339931</v>
      </c>
      <c r="P48" s="95">
        <f t="shared" si="9"/>
        <v>41.634898055339931</v>
      </c>
      <c r="Q48" s="95">
        <f t="shared" si="9"/>
        <v>41.962449107096752</v>
      </c>
      <c r="R48" s="95">
        <f t="shared" si="9"/>
        <v>42.37591413450582</v>
      </c>
      <c r="S48" s="95">
        <f t="shared" si="9"/>
        <v>42.791201303703261</v>
      </c>
      <c r="T48" s="95">
        <f t="shared" si="9"/>
        <v>43.208184541451871</v>
      </c>
      <c r="U48" s="95">
        <f t="shared" si="9"/>
        <v>43.626739530646304</v>
      </c>
      <c r="V48" s="95">
        <f t="shared" si="9"/>
        <v>44.046743692103149</v>
      </c>
      <c r="W48" s="95">
        <f t="shared" si="8"/>
        <v>44.303492323512977</v>
      </c>
      <c r="X48" s="95">
        <f t="shared" si="8"/>
        <v>44.56044844066794</v>
      </c>
      <c r="Y48" s="95">
        <f t="shared" si="8"/>
        <v>44.817607952103295</v>
      </c>
      <c r="Z48" s="95">
        <f t="shared" si="8"/>
        <v>45.074966809344929</v>
      </c>
      <c r="AA48" s="95">
        <f t="shared" si="8"/>
        <v>45.332521006394593</v>
      </c>
      <c r="AB48" s="95">
        <f t="shared" si="8"/>
        <v>45.549544275390517</v>
      </c>
      <c r="AC48" s="95">
        <f t="shared" si="8"/>
        <v>45.766845997017583</v>
      </c>
      <c r="AD48" s="95">
        <f t="shared" si="8"/>
        <v>45.93621057509371</v>
      </c>
      <c r="AE48" s="95">
        <f t="shared" si="8"/>
        <v>46.091987325464736</v>
      </c>
      <c r="AF48" s="95">
        <f t="shared" si="8"/>
        <v>46.247727566987081</v>
      </c>
      <c r="AG48" s="95">
        <f t="shared" si="8"/>
        <v>46.390503884981669</v>
      </c>
      <c r="AH48" s="95">
        <f t="shared" si="8"/>
        <v>46.533237561648519</v>
      </c>
      <c r="AI48" s="95">
        <f t="shared" si="8"/>
        <v>46.675927978934773</v>
      </c>
      <c r="AJ48" s="95">
        <f t="shared" si="8"/>
        <v>46.818574524689666</v>
      </c>
      <c r="AK48" s="95">
        <f t="shared" si="10"/>
        <v>46.961176592602918</v>
      </c>
      <c r="AL48" s="95">
        <f t="shared" si="10"/>
        <v>46.961176592602918</v>
      </c>
      <c r="AM48" s="95">
        <f t="shared" si="10"/>
        <v>46.961176592602918</v>
      </c>
      <c r="AN48" s="95">
        <f t="shared" si="10"/>
        <v>46.961176592602918</v>
      </c>
      <c r="AO48" s="95">
        <f t="shared" si="10"/>
        <v>46.961176592602918</v>
      </c>
      <c r="AP48" s="95">
        <f t="shared" si="10"/>
        <v>46.961176592602918</v>
      </c>
      <c r="AQ48" s="95">
        <f t="shared" si="10"/>
        <v>46.961176592602918</v>
      </c>
      <c r="AR48" s="95">
        <f t="shared" si="10"/>
        <v>46.961176592602918</v>
      </c>
      <c r="AS48" s="95">
        <f t="shared" si="10"/>
        <v>46.961176592602918</v>
      </c>
      <c r="AT48" s="95">
        <f t="shared" si="10"/>
        <v>46.961176592602918</v>
      </c>
      <c r="AU48" s="95">
        <f t="shared" si="10"/>
        <v>46.961176592602918</v>
      </c>
      <c r="AV48" s="48">
        <v>5</v>
      </c>
      <c r="AW48" s="48">
        <v>0</v>
      </c>
      <c r="AX48" s="48">
        <v>0</v>
      </c>
      <c r="AY48" s="48">
        <v>0</v>
      </c>
      <c r="AZ48" s="48">
        <v>0</v>
      </c>
      <c r="BA48" s="48">
        <v>0</v>
      </c>
      <c r="BB48" s="48">
        <v>0</v>
      </c>
      <c r="BC48" s="48">
        <v>5</v>
      </c>
    </row>
    <row r="49" spans="2:55" ht="14.4">
      <c r="B49" s="92" t="str">
        <f>Processes!D48</f>
        <v>IMPWPE</v>
      </c>
      <c r="C49" s="92" t="str">
        <f>Processes!E48</f>
        <v>Import technology - Wood pellets</v>
      </c>
      <c r="D49" s="93"/>
      <c r="E49" s="93" t="str">
        <f t="shared" si="3"/>
        <v>WPE</v>
      </c>
      <c r="F49" s="94" t="str">
        <f t="shared" si="4"/>
        <v>MKr19</v>
      </c>
      <c r="G49" s="95">
        <f t="shared" si="9"/>
        <v>73.7</v>
      </c>
      <c r="H49" s="95">
        <f t="shared" si="9"/>
        <v>73.7</v>
      </c>
      <c r="I49" s="95">
        <f t="shared" si="9"/>
        <v>73.7</v>
      </c>
      <c r="J49" s="95">
        <f t="shared" si="9"/>
        <v>72.7</v>
      </c>
      <c r="K49" s="95">
        <f t="shared" si="9"/>
        <v>71.8</v>
      </c>
      <c r="L49" s="95">
        <f t="shared" si="9"/>
        <v>70.8</v>
      </c>
      <c r="M49" s="95">
        <f t="shared" si="9"/>
        <v>71.2</v>
      </c>
      <c r="N49" s="95">
        <f t="shared" si="9"/>
        <v>71.599999999999994</v>
      </c>
      <c r="O49" s="95">
        <f t="shared" si="9"/>
        <v>69.494890781791952</v>
      </c>
      <c r="P49" s="95">
        <f t="shared" si="9"/>
        <v>69.433019142282461</v>
      </c>
      <c r="Q49" s="95">
        <f t="shared" si="9"/>
        <v>59.910194122791161</v>
      </c>
      <c r="R49" s="95">
        <f t="shared" si="9"/>
        <v>62.854344413402906</v>
      </c>
      <c r="S49" s="95">
        <f t="shared" si="9"/>
        <v>63.172513966646889</v>
      </c>
      <c r="T49" s="95">
        <f t="shared" si="9"/>
        <v>62.478874618815077</v>
      </c>
      <c r="U49" s="95">
        <f t="shared" si="9"/>
        <v>62.142339464339834</v>
      </c>
      <c r="V49" s="95">
        <f t="shared" si="9"/>
        <v>61.840436911371611</v>
      </c>
      <c r="W49" s="95">
        <f t="shared" si="8"/>
        <v>61.559038676176264</v>
      </c>
      <c r="X49" s="95">
        <f t="shared" si="8"/>
        <v>61.304552221855602</v>
      </c>
      <c r="Y49" s="95">
        <f t="shared" si="8"/>
        <v>61.075127920444082</v>
      </c>
      <c r="Z49" s="95">
        <f t="shared" si="8"/>
        <v>60.879811326662022</v>
      </c>
      <c r="AA49" s="95">
        <f t="shared" si="8"/>
        <v>60.705878120268423</v>
      </c>
      <c r="AB49" s="95">
        <f t="shared" si="8"/>
        <v>60.70433047636952</v>
      </c>
      <c r="AC49" s="95">
        <f t="shared" si="8"/>
        <v>60.702548817291905</v>
      </c>
      <c r="AD49" s="95">
        <f t="shared" si="8"/>
        <v>60.700536499539886</v>
      </c>
      <c r="AE49" s="95">
        <f t="shared" si="8"/>
        <v>60.698296822060883</v>
      </c>
      <c r="AF49" s="95">
        <f t="shared" si="8"/>
        <v>60.695833026853684</v>
      </c>
      <c r="AG49" s="95">
        <f t="shared" si="8"/>
        <v>60.689945389690699</v>
      </c>
      <c r="AH49" s="95">
        <f t="shared" si="8"/>
        <v>60.683892039969457</v>
      </c>
      <c r="AI49" s="95">
        <f t="shared" si="8"/>
        <v>60.677675969854107</v>
      </c>
      <c r="AJ49" s="95">
        <f t="shared" si="8"/>
        <v>60.671300113152753</v>
      </c>
      <c r="AK49" s="95">
        <f t="shared" si="10"/>
        <v>60.664767346129707</v>
      </c>
      <c r="AL49" s="95">
        <f t="shared" si="10"/>
        <v>60.675957923099851</v>
      </c>
      <c r="AM49" s="95">
        <f t="shared" si="10"/>
        <v>60.68702193291076</v>
      </c>
      <c r="AN49" s="95">
        <f t="shared" si="10"/>
        <v>60.697960969252613</v>
      </c>
      <c r="AO49" s="95">
        <f t="shared" si="10"/>
        <v>60.70877659234629</v>
      </c>
      <c r="AP49" s="95">
        <f t="shared" si="10"/>
        <v>60.719470329291362</v>
      </c>
      <c r="AQ49" s="95">
        <f t="shared" si="10"/>
        <v>60.774302670903623</v>
      </c>
      <c r="AR49" s="95">
        <f t="shared" si="10"/>
        <v>60.828784329157571</v>
      </c>
      <c r="AS49" s="95">
        <f t="shared" si="10"/>
        <v>60.882916997101603</v>
      </c>
      <c r="AT49" s="95">
        <f t="shared" si="10"/>
        <v>60.936702331670006</v>
      </c>
      <c r="AU49" s="95">
        <f t="shared" si="10"/>
        <v>60.990141954059872</v>
      </c>
      <c r="AV49" s="48">
        <v>5</v>
      </c>
    </row>
    <row r="50" spans="2:55" ht="14.4">
      <c r="B50" s="92" t="str">
        <f>Processes!D49</f>
        <v>IMPWCH</v>
      </c>
      <c r="C50" s="92" t="str">
        <f>Processes!E49</f>
        <v>Import technology - Wood chips and wood waste</v>
      </c>
      <c r="D50" s="93"/>
      <c r="E50" s="93" t="str">
        <f t="shared" si="3"/>
        <v>WCH</v>
      </c>
      <c r="F50" s="94" t="str">
        <f t="shared" si="4"/>
        <v>MKr19</v>
      </c>
      <c r="G50" s="95">
        <f t="shared" si="9"/>
        <v>46</v>
      </c>
      <c r="H50" s="95">
        <f t="shared" si="9"/>
        <v>46</v>
      </c>
      <c r="I50" s="95">
        <f t="shared" si="9"/>
        <v>46</v>
      </c>
      <c r="J50" s="95">
        <f t="shared" si="9"/>
        <v>45.7</v>
      </c>
      <c r="K50" s="95">
        <f t="shared" si="9"/>
        <v>45.3</v>
      </c>
      <c r="L50" s="95">
        <f t="shared" si="9"/>
        <v>44.9</v>
      </c>
      <c r="M50" s="95">
        <f t="shared" si="9"/>
        <v>45.4</v>
      </c>
      <c r="N50" s="95">
        <f t="shared" si="9"/>
        <v>45.9</v>
      </c>
      <c r="O50" s="95">
        <f t="shared" si="9"/>
        <v>45.179472202489855</v>
      </c>
      <c r="P50" s="95">
        <f t="shared" si="9"/>
        <v>45.117600562980392</v>
      </c>
      <c r="Q50" s="95">
        <f t="shared" si="9"/>
        <v>45.248389703133633</v>
      </c>
      <c r="R50" s="95">
        <f t="shared" si="9"/>
        <v>45.190250127598674</v>
      </c>
      <c r="S50" s="95">
        <f t="shared" si="9"/>
        <v>45.392121473736516</v>
      </c>
      <c r="T50" s="95">
        <f t="shared" si="9"/>
        <v>45.644433925671841</v>
      </c>
      <c r="U50" s="95">
        <f t="shared" si="9"/>
        <v>45.923015098100862</v>
      </c>
      <c r="V50" s="95">
        <f t="shared" si="9"/>
        <v>46.207001444406053</v>
      </c>
      <c r="W50" s="95">
        <f t="shared" si="8"/>
        <v>46.419730980267232</v>
      </c>
      <c r="X50" s="95">
        <f t="shared" si="8"/>
        <v>46.631059323825987</v>
      </c>
      <c r="Y50" s="95">
        <f t="shared" si="8"/>
        <v>46.839924523073165</v>
      </c>
      <c r="Z50" s="95">
        <f t="shared" si="8"/>
        <v>47.054043906757286</v>
      </c>
      <c r="AA50" s="95">
        <f t="shared" si="8"/>
        <v>47.263106384197172</v>
      </c>
      <c r="AB50" s="95">
        <f t="shared" si="8"/>
        <v>47.363169268373781</v>
      </c>
      <c r="AC50" s="95">
        <f t="shared" si="8"/>
        <v>47.463048827686151</v>
      </c>
      <c r="AD50" s="95">
        <f t="shared" si="8"/>
        <v>47.562746231205452</v>
      </c>
      <c r="AE50" s="95">
        <f t="shared" si="8"/>
        <v>47.662262629564232</v>
      </c>
      <c r="AF50" s="95">
        <f t="shared" si="8"/>
        <v>47.761599155151828</v>
      </c>
      <c r="AG50" s="95">
        <f t="shared" si="8"/>
        <v>47.861557709026719</v>
      </c>
      <c r="AH50" s="95">
        <f t="shared" si="8"/>
        <v>47.961224086497161</v>
      </c>
      <c r="AI50" s="95">
        <f t="shared" si="8"/>
        <v>48.06060022028862</v>
      </c>
      <c r="AJ50" s="95">
        <f t="shared" si="8"/>
        <v>48.159688016832391</v>
      </c>
      <c r="AK50" s="95">
        <f t="shared" si="10"/>
        <v>48.258489356547372</v>
      </c>
      <c r="AL50" s="95">
        <f t="shared" si="10"/>
        <v>48.37762671431922</v>
      </c>
      <c r="AM50" s="95">
        <f t="shared" si="10"/>
        <v>48.496315696545963</v>
      </c>
      <c r="AN50" s="95">
        <f t="shared" si="10"/>
        <v>48.614559135690349</v>
      </c>
      <c r="AO50" s="95">
        <f t="shared" si="10"/>
        <v>48.73235982855357</v>
      </c>
      <c r="AP50" s="95">
        <f t="shared" si="10"/>
        <v>48.849720536660548</v>
      </c>
      <c r="AQ50" s="95">
        <f t="shared" si="10"/>
        <v>49.024574818868821</v>
      </c>
      <c r="AR50" s="95">
        <f t="shared" si="10"/>
        <v>49.198719487894593</v>
      </c>
      <c r="AS50" s="95">
        <f t="shared" si="10"/>
        <v>49.372158440659689</v>
      </c>
      <c r="AT50" s="95">
        <f t="shared" si="10"/>
        <v>49.544895527221009</v>
      </c>
      <c r="AU50" s="95">
        <f t="shared" si="10"/>
        <v>49.716934551280723</v>
      </c>
      <c r="AV50" s="48">
        <v>5</v>
      </c>
    </row>
    <row r="51" spans="2:55" ht="14.4">
      <c r="B51" s="92" t="str">
        <f>Processes!D50</f>
        <v>IMPFIW</v>
      </c>
      <c r="C51" s="92" t="str">
        <f>Processes!E50</f>
        <v>Import technology - Firewood</v>
      </c>
      <c r="D51" s="93"/>
      <c r="E51" s="93" t="str">
        <f t="shared" si="3"/>
        <v>FIW</v>
      </c>
      <c r="F51" s="94" t="str">
        <f t="shared" si="4"/>
        <v>MKr14</v>
      </c>
      <c r="G51" s="95">
        <f>G50</f>
        <v>46</v>
      </c>
      <c r="H51" s="95">
        <f t="shared" ref="H51:AU51" si="11">H50</f>
        <v>46</v>
      </c>
      <c r="I51" s="95">
        <f t="shared" si="11"/>
        <v>46</v>
      </c>
      <c r="J51" s="95">
        <f t="shared" si="11"/>
        <v>45.7</v>
      </c>
      <c r="K51" s="95">
        <f t="shared" si="11"/>
        <v>45.3</v>
      </c>
      <c r="L51" s="95">
        <f t="shared" si="11"/>
        <v>44.9</v>
      </c>
      <c r="M51" s="95">
        <f t="shared" si="11"/>
        <v>45.4</v>
      </c>
      <c r="N51" s="95">
        <f t="shared" si="11"/>
        <v>45.9</v>
      </c>
      <c r="O51" s="95">
        <f t="shared" si="11"/>
        <v>45.179472202489855</v>
      </c>
      <c r="P51" s="95">
        <f t="shared" si="11"/>
        <v>45.117600562980392</v>
      </c>
      <c r="Q51" s="95">
        <f t="shared" si="11"/>
        <v>45.248389703133633</v>
      </c>
      <c r="R51" s="95">
        <f t="shared" si="11"/>
        <v>45.190250127598674</v>
      </c>
      <c r="S51" s="95">
        <f t="shared" si="11"/>
        <v>45.392121473736516</v>
      </c>
      <c r="T51" s="95">
        <f t="shared" si="11"/>
        <v>45.644433925671841</v>
      </c>
      <c r="U51" s="95">
        <f t="shared" si="11"/>
        <v>45.923015098100862</v>
      </c>
      <c r="V51" s="95">
        <f t="shared" si="11"/>
        <v>46.207001444406053</v>
      </c>
      <c r="W51" s="95">
        <f t="shared" si="11"/>
        <v>46.419730980267232</v>
      </c>
      <c r="X51" s="95">
        <f t="shared" si="11"/>
        <v>46.631059323825987</v>
      </c>
      <c r="Y51" s="95">
        <f t="shared" si="11"/>
        <v>46.839924523073165</v>
      </c>
      <c r="Z51" s="95">
        <f t="shared" si="11"/>
        <v>47.054043906757286</v>
      </c>
      <c r="AA51" s="95">
        <f t="shared" si="11"/>
        <v>47.263106384197172</v>
      </c>
      <c r="AB51" s="95">
        <f t="shared" si="11"/>
        <v>47.363169268373781</v>
      </c>
      <c r="AC51" s="95">
        <f t="shared" si="11"/>
        <v>47.463048827686151</v>
      </c>
      <c r="AD51" s="95">
        <f t="shared" si="11"/>
        <v>47.562746231205452</v>
      </c>
      <c r="AE51" s="95">
        <f t="shared" si="11"/>
        <v>47.662262629564232</v>
      </c>
      <c r="AF51" s="95">
        <f t="shared" si="11"/>
        <v>47.761599155151828</v>
      </c>
      <c r="AG51" s="95">
        <f t="shared" si="11"/>
        <v>47.861557709026719</v>
      </c>
      <c r="AH51" s="95">
        <f t="shared" si="11"/>
        <v>47.961224086497161</v>
      </c>
      <c r="AI51" s="95">
        <f t="shared" si="11"/>
        <v>48.06060022028862</v>
      </c>
      <c r="AJ51" s="95">
        <f t="shared" si="11"/>
        <v>48.159688016832391</v>
      </c>
      <c r="AK51" s="95">
        <f t="shared" si="11"/>
        <v>48.258489356547372</v>
      </c>
      <c r="AL51" s="95">
        <f t="shared" si="11"/>
        <v>48.37762671431922</v>
      </c>
      <c r="AM51" s="95">
        <f t="shared" si="11"/>
        <v>48.496315696545963</v>
      </c>
      <c r="AN51" s="95">
        <f t="shared" si="11"/>
        <v>48.614559135690349</v>
      </c>
      <c r="AO51" s="95">
        <f t="shared" si="11"/>
        <v>48.73235982855357</v>
      </c>
      <c r="AP51" s="95">
        <f t="shared" si="11"/>
        <v>48.849720536660548</v>
      </c>
      <c r="AQ51" s="95">
        <f t="shared" si="11"/>
        <v>49.024574818868821</v>
      </c>
      <c r="AR51" s="95">
        <f t="shared" si="11"/>
        <v>49.198719487894593</v>
      </c>
      <c r="AS51" s="95">
        <f t="shared" si="11"/>
        <v>49.372158440659689</v>
      </c>
      <c r="AT51" s="95">
        <f t="shared" si="11"/>
        <v>49.544895527221009</v>
      </c>
      <c r="AU51" s="95">
        <f t="shared" si="11"/>
        <v>49.716934551280723</v>
      </c>
      <c r="AV51" s="48">
        <v>5</v>
      </c>
    </row>
    <row r="52" spans="2:55" ht="14.4">
      <c r="B52" s="92" t="str">
        <f>Processes!D51</f>
        <v>IMPCRN</v>
      </c>
      <c r="C52" s="92" t="str">
        <f>Processes!E51</f>
        <v>Import technology - Corn</v>
      </c>
      <c r="D52" s="93"/>
      <c r="E52" s="93" t="str">
        <f t="shared" si="3"/>
        <v>CRN</v>
      </c>
      <c r="F52" s="94" t="str">
        <f t="shared" si="4"/>
        <v>MKr14</v>
      </c>
      <c r="G52" s="95">
        <f t="shared" ref="G52:V55" si="12">IFERROR(INDEX($G$122:$AU$177,MATCH($E52,$E$122:$E$177,0),MATCH(G$6,$G$121:$AU$121,0)),0)</f>
        <v>72.400000000000006</v>
      </c>
      <c r="H52" s="95">
        <f t="shared" si="12"/>
        <v>72.400000000000006</v>
      </c>
      <c r="I52" s="95">
        <f t="shared" si="12"/>
        <v>72.400000000000006</v>
      </c>
      <c r="J52" s="95">
        <f t="shared" si="12"/>
        <v>72.400000000000006</v>
      </c>
      <c r="K52" s="95">
        <f t="shared" si="12"/>
        <v>72.400000000000006</v>
      </c>
      <c r="L52" s="95">
        <f t="shared" si="12"/>
        <v>72.400000000000006</v>
      </c>
      <c r="M52" s="95">
        <f t="shared" si="12"/>
        <v>72.400000000000006</v>
      </c>
      <c r="N52" s="95">
        <f t="shared" si="12"/>
        <v>72.400000000000006</v>
      </c>
      <c r="O52" s="95">
        <f t="shared" si="12"/>
        <v>72.400000000000006</v>
      </c>
      <c r="P52" s="95">
        <f t="shared" si="12"/>
        <v>72.400000000000006</v>
      </c>
      <c r="Q52" s="95">
        <f t="shared" si="12"/>
        <v>72.400000000000006</v>
      </c>
      <c r="R52" s="95">
        <f t="shared" si="12"/>
        <v>72.400000000000006</v>
      </c>
      <c r="S52" s="95">
        <f t="shared" si="12"/>
        <v>72.400000000000006</v>
      </c>
      <c r="T52" s="95">
        <f t="shared" si="12"/>
        <v>72.400000000000006</v>
      </c>
      <c r="U52" s="95">
        <f t="shared" si="12"/>
        <v>72.400000000000006</v>
      </c>
      <c r="V52" s="95">
        <f t="shared" si="12"/>
        <v>72.400000000000006</v>
      </c>
      <c r="W52" s="95">
        <f t="shared" ref="W52:AL55" si="13">IFERROR(INDEX($G$122:$AU$177,MATCH($E52,$E$122:$E$177,0),MATCH(W$6,$G$121:$AU$121,0)),0)</f>
        <v>72.400000000000006</v>
      </c>
      <c r="X52" s="95">
        <f t="shared" si="13"/>
        <v>72.400000000000006</v>
      </c>
      <c r="Y52" s="95">
        <f t="shared" si="13"/>
        <v>72.400000000000006</v>
      </c>
      <c r="Z52" s="95">
        <f t="shared" si="13"/>
        <v>72.400000000000006</v>
      </c>
      <c r="AA52" s="95">
        <f t="shared" si="13"/>
        <v>72.400000000000006</v>
      </c>
      <c r="AB52" s="95">
        <f t="shared" si="13"/>
        <v>72.400000000000006</v>
      </c>
      <c r="AC52" s="95">
        <f t="shared" si="13"/>
        <v>72.400000000000006</v>
      </c>
      <c r="AD52" s="95">
        <f t="shared" si="13"/>
        <v>72.400000000000006</v>
      </c>
      <c r="AE52" s="95">
        <f t="shared" si="13"/>
        <v>72.400000000000006</v>
      </c>
      <c r="AF52" s="95">
        <f t="shared" si="13"/>
        <v>72.400000000000006</v>
      </c>
      <c r="AG52" s="95">
        <f t="shared" si="13"/>
        <v>72.400000000000006</v>
      </c>
      <c r="AH52" s="95">
        <f t="shared" si="13"/>
        <v>72.400000000000006</v>
      </c>
      <c r="AI52" s="95">
        <f t="shared" si="13"/>
        <v>72.400000000000006</v>
      </c>
      <c r="AJ52" s="95">
        <f t="shared" si="13"/>
        <v>72.400000000000006</v>
      </c>
      <c r="AK52" s="95">
        <f t="shared" si="13"/>
        <v>72.400000000000006</v>
      </c>
      <c r="AL52" s="95">
        <f t="shared" si="13"/>
        <v>72.400000000000006</v>
      </c>
      <c r="AM52" s="95">
        <f t="shared" ref="AK52:AU55" si="14">IFERROR(INDEX($G$122:$AU$177,MATCH($E52,$E$122:$E$177,0),MATCH(AM$6,$G$121:$AU$121,0)),0)</f>
        <v>72.400000000000006</v>
      </c>
      <c r="AN52" s="95">
        <f t="shared" si="14"/>
        <v>72.400000000000006</v>
      </c>
      <c r="AO52" s="95">
        <f t="shared" si="14"/>
        <v>72.400000000000006</v>
      </c>
      <c r="AP52" s="95">
        <f t="shared" si="14"/>
        <v>72.400000000000006</v>
      </c>
      <c r="AQ52" s="95">
        <f t="shared" si="14"/>
        <v>72.400000000000006</v>
      </c>
      <c r="AR52" s="95">
        <f t="shared" si="14"/>
        <v>72.400000000000006</v>
      </c>
      <c r="AS52" s="95">
        <f t="shared" si="14"/>
        <v>72.400000000000006</v>
      </c>
      <c r="AT52" s="95">
        <f t="shared" si="14"/>
        <v>72.400000000000006</v>
      </c>
      <c r="AU52" s="95">
        <f t="shared" si="14"/>
        <v>72.400000000000006</v>
      </c>
      <c r="AV52" s="48">
        <v>5</v>
      </c>
      <c r="AW52" s="48">
        <v>0</v>
      </c>
      <c r="AX52" s="48">
        <v>0</v>
      </c>
      <c r="AY52" s="48">
        <v>0</v>
      </c>
      <c r="AZ52" s="48">
        <v>0</v>
      </c>
      <c r="BA52" s="48">
        <v>0</v>
      </c>
      <c r="BB52" s="48">
        <v>0</v>
      </c>
      <c r="BC52" s="48">
        <v>5</v>
      </c>
    </row>
    <row r="53" spans="2:55" ht="14.4">
      <c r="B53" s="92" t="str">
        <f>Processes!D52</f>
        <v>IMPRPS</v>
      </c>
      <c r="C53" s="92" t="str">
        <f>Processes!E52</f>
        <v>Import technology - Rapeseed</v>
      </c>
      <c r="D53" s="93"/>
      <c r="E53" s="93" t="str">
        <f t="shared" si="3"/>
        <v>RPS</v>
      </c>
      <c r="F53" s="94" t="str">
        <f t="shared" si="4"/>
        <v>MKr14</v>
      </c>
      <c r="G53" s="95">
        <f t="shared" si="12"/>
        <v>101.7</v>
      </c>
      <c r="H53" s="95">
        <f t="shared" si="12"/>
        <v>101.7</v>
      </c>
      <c r="I53" s="95">
        <f t="shared" si="12"/>
        <v>101.7</v>
      </c>
      <c r="J53" s="95">
        <f t="shared" si="12"/>
        <v>101.7</v>
      </c>
      <c r="K53" s="95">
        <f t="shared" si="12"/>
        <v>101.7</v>
      </c>
      <c r="L53" s="95">
        <f t="shared" si="12"/>
        <v>101.7</v>
      </c>
      <c r="M53" s="95">
        <f t="shared" si="12"/>
        <v>101.7</v>
      </c>
      <c r="N53" s="95">
        <f t="shared" si="12"/>
        <v>101.7</v>
      </c>
      <c r="O53" s="95">
        <f t="shared" si="12"/>
        <v>101.7</v>
      </c>
      <c r="P53" s="95">
        <f t="shared" si="12"/>
        <v>101.7</v>
      </c>
      <c r="Q53" s="95">
        <f t="shared" si="12"/>
        <v>101.7</v>
      </c>
      <c r="R53" s="95">
        <f t="shared" si="12"/>
        <v>101.7</v>
      </c>
      <c r="S53" s="95">
        <f t="shared" si="12"/>
        <v>101.7</v>
      </c>
      <c r="T53" s="95">
        <f t="shared" si="12"/>
        <v>101.7</v>
      </c>
      <c r="U53" s="95">
        <f t="shared" si="12"/>
        <v>101.7</v>
      </c>
      <c r="V53" s="95">
        <f t="shared" si="12"/>
        <v>101.7</v>
      </c>
      <c r="W53" s="95">
        <f t="shared" si="13"/>
        <v>101.7</v>
      </c>
      <c r="X53" s="95">
        <f t="shared" si="13"/>
        <v>101.7</v>
      </c>
      <c r="Y53" s="95">
        <f t="shared" si="13"/>
        <v>101.7</v>
      </c>
      <c r="Z53" s="95">
        <f t="shared" si="13"/>
        <v>101.7</v>
      </c>
      <c r="AA53" s="95">
        <f t="shared" si="13"/>
        <v>101.7</v>
      </c>
      <c r="AB53" s="95">
        <f t="shared" si="13"/>
        <v>101.7</v>
      </c>
      <c r="AC53" s="95">
        <f t="shared" si="13"/>
        <v>101.7</v>
      </c>
      <c r="AD53" s="95">
        <f t="shared" si="13"/>
        <v>101.7</v>
      </c>
      <c r="AE53" s="95">
        <f t="shared" si="13"/>
        <v>101.7</v>
      </c>
      <c r="AF53" s="95">
        <f t="shared" si="13"/>
        <v>101.7</v>
      </c>
      <c r="AG53" s="95">
        <f t="shared" si="13"/>
        <v>101.7</v>
      </c>
      <c r="AH53" s="95">
        <f t="shared" si="13"/>
        <v>101.7</v>
      </c>
      <c r="AI53" s="95">
        <f t="shared" si="13"/>
        <v>101.7</v>
      </c>
      <c r="AJ53" s="95">
        <f t="shared" si="13"/>
        <v>101.7</v>
      </c>
      <c r="AK53" s="95">
        <f t="shared" si="14"/>
        <v>101.7</v>
      </c>
      <c r="AL53" s="95">
        <f t="shared" si="14"/>
        <v>101.7</v>
      </c>
      <c r="AM53" s="95">
        <f t="shared" si="14"/>
        <v>101.7</v>
      </c>
      <c r="AN53" s="95">
        <f t="shared" si="14"/>
        <v>101.7</v>
      </c>
      <c r="AO53" s="95">
        <f t="shared" si="14"/>
        <v>101.7</v>
      </c>
      <c r="AP53" s="95">
        <f t="shared" si="14"/>
        <v>101.7</v>
      </c>
      <c r="AQ53" s="95">
        <f t="shared" si="14"/>
        <v>101.7</v>
      </c>
      <c r="AR53" s="95">
        <f t="shared" si="14"/>
        <v>101.7</v>
      </c>
      <c r="AS53" s="95">
        <f t="shared" si="14"/>
        <v>101.7</v>
      </c>
      <c r="AT53" s="95">
        <f t="shared" si="14"/>
        <v>101.7</v>
      </c>
      <c r="AU53" s="95">
        <f t="shared" si="14"/>
        <v>101.7</v>
      </c>
      <c r="AV53" s="48">
        <v>5</v>
      </c>
      <c r="AW53" s="48">
        <v>0</v>
      </c>
      <c r="AX53" s="48">
        <v>0</v>
      </c>
      <c r="AY53" s="48">
        <v>0</v>
      </c>
      <c r="AZ53" s="48">
        <v>0</v>
      </c>
      <c r="BA53" s="48">
        <v>0</v>
      </c>
      <c r="BB53" s="48">
        <v>0</v>
      </c>
      <c r="BC53" s="48">
        <v>5</v>
      </c>
    </row>
    <row r="54" spans="2:55" ht="14.4">
      <c r="B54" s="92" t="str">
        <f>Processes!D53</f>
        <v>IMPSGB</v>
      </c>
      <c r="C54" s="92" t="str">
        <f>Processes!E53</f>
        <v>Import technology - Sugar Beet</v>
      </c>
      <c r="E54" s="93" t="str">
        <f>IF(LEN(B54)=6,RIGHT(B54,3),RIGHT(B54,4))</f>
        <v>SGB</v>
      </c>
      <c r="F54" s="94" t="str">
        <f t="shared" si="4"/>
        <v>MKr14</v>
      </c>
      <c r="G54" s="95">
        <f t="shared" si="12"/>
        <v>10.6</v>
      </c>
      <c r="H54" s="95">
        <f t="shared" si="12"/>
        <v>10.6</v>
      </c>
      <c r="I54" s="95">
        <f t="shared" si="12"/>
        <v>10.6</v>
      </c>
      <c r="J54" s="95">
        <f t="shared" si="12"/>
        <v>10.6</v>
      </c>
      <c r="K54" s="95">
        <f t="shared" si="12"/>
        <v>10.6</v>
      </c>
      <c r="L54" s="95">
        <f t="shared" si="12"/>
        <v>10.6</v>
      </c>
      <c r="M54" s="95">
        <f t="shared" si="12"/>
        <v>10.6</v>
      </c>
      <c r="N54" s="95">
        <f t="shared" si="12"/>
        <v>10.6</v>
      </c>
      <c r="O54" s="95">
        <f t="shared" si="12"/>
        <v>10.6</v>
      </c>
      <c r="P54" s="95">
        <f t="shared" si="12"/>
        <v>10.6</v>
      </c>
      <c r="Q54" s="95">
        <f t="shared" si="12"/>
        <v>10.6</v>
      </c>
      <c r="R54" s="95">
        <f t="shared" si="12"/>
        <v>10.6</v>
      </c>
      <c r="S54" s="95">
        <f t="shared" si="12"/>
        <v>10.6</v>
      </c>
      <c r="T54" s="95">
        <f t="shared" si="12"/>
        <v>10.6</v>
      </c>
      <c r="U54" s="95">
        <f t="shared" si="12"/>
        <v>10.6</v>
      </c>
      <c r="V54" s="95">
        <f t="shared" si="12"/>
        <v>10.6</v>
      </c>
      <c r="W54" s="95">
        <f t="shared" si="13"/>
        <v>10.6</v>
      </c>
      <c r="X54" s="95">
        <f t="shared" si="13"/>
        <v>10.6</v>
      </c>
      <c r="Y54" s="95">
        <f t="shared" si="13"/>
        <v>10.6</v>
      </c>
      <c r="Z54" s="95">
        <f t="shared" si="13"/>
        <v>10.6</v>
      </c>
      <c r="AA54" s="95">
        <f t="shared" si="13"/>
        <v>10.6</v>
      </c>
      <c r="AB54" s="95">
        <f t="shared" si="13"/>
        <v>10.6</v>
      </c>
      <c r="AC54" s="95">
        <f t="shared" si="13"/>
        <v>10.6</v>
      </c>
      <c r="AD54" s="95">
        <f t="shared" si="13"/>
        <v>10.6</v>
      </c>
      <c r="AE54" s="95">
        <f t="shared" si="13"/>
        <v>10.6</v>
      </c>
      <c r="AF54" s="95">
        <f t="shared" si="13"/>
        <v>10.6</v>
      </c>
      <c r="AG54" s="95">
        <f t="shared" si="13"/>
        <v>10.6</v>
      </c>
      <c r="AH54" s="95">
        <f t="shared" si="13"/>
        <v>10.6</v>
      </c>
      <c r="AI54" s="95">
        <f t="shared" si="13"/>
        <v>10.6</v>
      </c>
      <c r="AJ54" s="95">
        <f t="shared" si="13"/>
        <v>10.6</v>
      </c>
      <c r="AK54" s="95">
        <f t="shared" si="14"/>
        <v>10.6</v>
      </c>
      <c r="AL54" s="95">
        <f t="shared" si="14"/>
        <v>10.6</v>
      </c>
      <c r="AM54" s="95">
        <f t="shared" si="14"/>
        <v>10.6</v>
      </c>
      <c r="AN54" s="95">
        <f t="shared" si="14"/>
        <v>10.6</v>
      </c>
      <c r="AO54" s="95">
        <f t="shared" si="14"/>
        <v>10.6</v>
      </c>
      <c r="AP54" s="95">
        <f t="shared" si="14"/>
        <v>10.6</v>
      </c>
      <c r="AQ54" s="95">
        <f t="shared" si="14"/>
        <v>10.6</v>
      </c>
      <c r="AR54" s="95">
        <f t="shared" si="14"/>
        <v>10.6</v>
      </c>
      <c r="AS54" s="95">
        <f t="shared" si="14"/>
        <v>10.6</v>
      </c>
      <c r="AT54" s="95">
        <f t="shared" si="14"/>
        <v>10.6</v>
      </c>
      <c r="AU54" s="95">
        <f t="shared" si="14"/>
        <v>10.6</v>
      </c>
      <c r="AV54" s="48">
        <v>5</v>
      </c>
      <c r="AW54" s="48">
        <v>0</v>
      </c>
      <c r="AX54" s="48">
        <v>0</v>
      </c>
      <c r="AY54" s="48">
        <v>0</v>
      </c>
      <c r="AZ54" s="48">
        <v>0</v>
      </c>
      <c r="BA54" s="48">
        <v>0</v>
      </c>
      <c r="BB54" s="48">
        <v>0</v>
      </c>
      <c r="BC54" s="48">
        <v>5</v>
      </c>
    </row>
    <row r="55" spans="2:55" ht="14.4">
      <c r="B55" s="92" t="str">
        <f>Processes!D54</f>
        <v>IMPDLI</v>
      </c>
      <c r="C55" s="92" t="str">
        <f>Processes!E54</f>
        <v>Import technology - Deep Litter</v>
      </c>
      <c r="E55" s="93" t="str">
        <f t="shared" ref="E55:E75" si="15">IF(LEN(B55)=6,RIGHT(B55,3),RIGHT(B55,4))</f>
        <v>DLI</v>
      </c>
      <c r="F55" s="94" t="str">
        <f t="shared" si="4"/>
        <v>MKr14</v>
      </c>
      <c r="G55" s="95">
        <f t="shared" si="12"/>
        <v>0.01</v>
      </c>
      <c r="H55" s="95">
        <f t="shared" si="12"/>
        <v>0.01</v>
      </c>
      <c r="I55" s="95">
        <f t="shared" si="12"/>
        <v>0.01</v>
      </c>
      <c r="J55" s="95">
        <f t="shared" si="12"/>
        <v>0.01</v>
      </c>
      <c r="K55" s="95">
        <f t="shared" si="12"/>
        <v>0.01</v>
      </c>
      <c r="L55" s="95">
        <f t="shared" si="12"/>
        <v>0.01</v>
      </c>
      <c r="M55" s="95">
        <f t="shared" si="12"/>
        <v>0.01</v>
      </c>
      <c r="N55" s="95">
        <f t="shared" si="12"/>
        <v>0.01</v>
      </c>
      <c r="O55" s="95">
        <f t="shared" si="12"/>
        <v>0.01</v>
      </c>
      <c r="P55" s="95">
        <f t="shared" si="12"/>
        <v>0.01</v>
      </c>
      <c r="Q55" s="95">
        <f t="shared" si="12"/>
        <v>0.01</v>
      </c>
      <c r="R55" s="95">
        <f t="shared" si="12"/>
        <v>0.01</v>
      </c>
      <c r="S55" s="95">
        <f t="shared" si="12"/>
        <v>0.01</v>
      </c>
      <c r="T55" s="95">
        <f t="shared" si="12"/>
        <v>0.01</v>
      </c>
      <c r="U55" s="95">
        <f t="shared" si="12"/>
        <v>0.01</v>
      </c>
      <c r="V55" s="95">
        <f t="shared" si="12"/>
        <v>0.01</v>
      </c>
      <c r="W55" s="95">
        <f t="shared" si="13"/>
        <v>0.01</v>
      </c>
      <c r="X55" s="95">
        <f t="shared" si="13"/>
        <v>0.01</v>
      </c>
      <c r="Y55" s="95">
        <f t="shared" si="13"/>
        <v>0.01</v>
      </c>
      <c r="Z55" s="95">
        <f t="shared" si="13"/>
        <v>0.01</v>
      </c>
      <c r="AA55" s="95">
        <f t="shared" si="13"/>
        <v>0.01</v>
      </c>
      <c r="AB55" s="95">
        <f t="shared" si="13"/>
        <v>0.01</v>
      </c>
      <c r="AC55" s="95">
        <f t="shared" si="13"/>
        <v>0.01</v>
      </c>
      <c r="AD55" s="95">
        <f t="shared" si="13"/>
        <v>0.01</v>
      </c>
      <c r="AE55" s="95">
        <f t="shared" si="13"/>
        <v>0.01</v>
      </c>
      <c r="AF55" s="95">
        <f t="shared" si="13"/>
        <v>0.01</v>
      </c>
      <c r="AG55" s="95">
        <f t="shared" si="13"/>
        <v>0.01</v>
      </c>
      <c r="AH55" s="95">
        <f t="shared" si="13"/>
        <v>0.01</v>
      </c>
      <c r="AI55" s="95">
        <f t="shared" si="13"/>
        <v>0.01</v>
      </c>
      <c r="AJ55" s="95">
        <f t="shared" si="13"/>
        <v>0.01</v>
      </c>
      <c r="AK55" s="95">
        <f t="shared" si="14"/>
        <v>0.01</v>
      </c>
      <c r="AL55" s="95">
        <f t="shared" si="14"/>
        <v>0.01</v>
      </c>
      <c r="AM55" s="95">
        <f t="shared" si="14"/>
        <v>0.01</v>
      </c>
      <c r="AN55" s="95">
        <f t="shared" si="14"/>
        <v>0.01</v>
      </c>
      <c r="AO55" s="95">
        <f t="shared" si="14"/>
        <v>0.01</v>
      </c>
      <c r="AP55" s="95">
        <f t="shared" si="14"/>
        <v>0.01</v>
      </c>
      <c r="AQ55" s="95">
        <f t="shared" si="14"/>
        <v>0.01</v>
      </c>
      <c r="AR55" s="95">
        <f t="shared" si="14"/>
        <v>0.01</v>
      </c>
      <c r="AS55" s="95">
        <f t="shared" si="14"/>
        <v>0.01</v>
      </c>
      <c r="AT55" s="95">
        <f t="shared" si="14"/>
        <v>0.01</v>
      </c>
      <c r="AU55" s="95">
        <f t="shared" si="14"/>
        <v>0.01</v>
      </c>
      <c r="AV55" s="48">
        <v>5</v>
      </c>
      <c r="AW55" s="48">
        <v>0</v>
      </c>
      <c r="AX55" s="48">
        <v>0</v>
      </c>
      <c r="AY55" s="48">
        <v>0</v>
      </c>
      <c r="AZ55" s="48">
        <v>0</v>
      </c>
      <c r="BA55" s="48">
        <v>0</v>
      </c>
      <c r="BB55" s="48">
        <v>0</v>
      </c>
      <c r="BC55" s="48">
        <v>5</v>
      </c>
    </row>
    <row r="56" spans="2:55" ht="14.4">
      <c r="B56" s="96" t="str">
        <f>Processes!D55</f>
        <v>IMPMNR</v>
      </c>
      <c r="C56" s="96" t="str">
        <f>Processes!E55</f>
        <v>Import technology - Manure (Gylle)</v>
      </c>
      <c r="D56" s="65"/>
      <c r="E56" s="97" t="str">
        <f t="shared" si="15"/>
        <v>MNR</v>
      </c>
      <c r="F56" s="94" t="str">
        <f t="shared" si="4"/>
        <v>MKr14</v>
      </c>
      <c r="G56" s="98">
        <f t="shared" ref="G56:V71" si="16">IFERROR(INDEX($G$122:$AU$177,MATCH($E56,$E$122:$E$177,0),MATCH(G$6,$G$121:$AU$121,0)),0)*$E$188</f>
        <v>9.4999999999999998E-3</v>
      </c>
      <c r="H56" s="98">
        <f t="shared" si="16"/>
        <v>9.4999999999999998E-3</v>
      </c>
      <c r="I56" s="98">
        <f t="shared" si="16"/>
        <v>9.4999999999999998E-3</v>
      </c>
      <c r="J56" s="98">
        <f t="shared" si="16"/>
        <v>9.4999999999999998E-3</v>
      </c>
      <c r="K56" s="98">
        <f t="shared" si="16"/>
        <v>9.4999999999999998E-3</v>
      </c>
      <c r="L56" s="98">
        <f t="shared" si="16"/>
        <v>9.4999999999999998E-3</v>
      </c>
      <c r="M56" s="98">
        <f t="shared" si="16"/>
        <v>9.4999999999999998E-3</v>
      </c>
      <c r="N56" s="98">
        <f t="shared" si="16"/>
        <v>9.4999999999999998E-3</v>
      </c>
      <c r="O56" s="98">
        <f t="shared" si="16"/>
        <v>9.4999999999999998E-3</v>
      </c>
      <c r="P56" s="98">
        <f t="shared" si="16"/>
        <v>9.4999999999999998E-3</v>
      </c>
      <c r="Q56" s="98">
        <f t="shared" si="16"/>
        <v>9.4999999999999998E-3</v>
      </c>
      <c r="R56" s="98">
        <f t="shared" si="16"/>
        <v>9.4999999999999998E-3</v>
      </c>
      <c r="S56" s="98">
        <f t="shared" si="16"/>
        <v>9.4999999999999998E-3</v>
      </c>
      <c r="T56" s="98">
        <f t="shared" si="16"/>
        <v>9.4999999999999998E-3</v>
      </c>
      <c r="U56" s="98">
        <f t="shared" si="16"/>
        <v>9.4999999999999998E-3</v>
      </c>
      <c r="V56" s="98">
        <f t="shared" si="16"/>
        <v>9.4999999999999998E-3</v>
      </c>
      <c r="W56" s="98">
        <f t="shared" ref="W56:AL71" si="17">IFERROR(INDEX($G$122:$AU$177,MATCH($E56,$E$122:$E$177,0),MATCH(W$6,$G$121:$AU$121,0)),0)*$E$188</f>
        <v>9.4999999999999998E-3</v>
      </c>
      <c r="X56" s="98">
        <f t="shared" si="17"/>
        <v>9.4999999999999998E-3</v>
      </c>
      <c r="Y56" s="98">
        <f t="shared" si="17"/>
        <v>9.4999999999999998E-3</v>
      </c>
      <c r="Z56" s="98">
        <f t="shared" si="17"/>
        <v>9.4999999999999998E-3</v>
      </c>
      <c r="AA56" s="98">
        <f t="shared" si="17"/>
        <v>9.4999999999999998E-3</v>
      </c>
      <c r="AB56" s="98">
        <f t="shared" si="17"/>
        <v>9.4999999999999998E-3</v>
      </c>
      <c r="AC56" s="98">
        <f t="shared" si="17"/>
        <v>9.4999999999999998E-3</v>
      </c>
      <c r="AD56" s="98">
        <f t="shared" si="17"/>
        <v>9.4999999999999998E-3</v>
      </c>
      <c r="AE56" s="98">
        <f t="shared" si="17"/>
        <v>9.4999999999999998E-3</v>
      </c>
      <c r="AF56" s="98">
        <f t="shared" si="17"/>
        <v>9.4999999999999998E-3</v>
      </c>
      <c r="AG56" s="98">
        <f t="shared" si="17"/>
        <v>9.4999999999999998E-3</v>
      </c>
      <c r="AH56" s="98">
        <f t="shared" si="17"/>
        <v>9.4999999999999998E-3</v>
      </c>
      <c r="AI56" s="98">
        <f t="shared" si="17"/>
        <v>9.4999999999999998E-3</v>
      </c>
      <c r="AJ56" s="98">
        <f t="shared" si="17"/>
        <v>9.4999999999999998E-3</v>
      </c>
      <c r="AK56" s="98">
        <f t="shared" si="17"/>
        <v>9.4999999999999998E-3</v>
      </c>
      <c r="AL56" s="98">
        <f t="shared" si="17"/>
        <v>9.4999999999999998E-3</v>
      </c>
      <c r="AM56" s="98">
        <f t="shared" ref="AK56:AU71" si="18">IFERROR(INDEX($G$122:$AU$177,MATCH($E56,$E$122:$E$177,0),MATCH(AM$6,$G$121:$AU$121,0)),0)*$E$188</f>
        <v>9.4999999999999998E-3</v>
      </c>
      <c r="AN56" s="98">
        <f t="shared" si="18"/>
        <v>9.4999999999999998E-3</v>
      </c>
      <c r="AO56" s="98">
        <f t="shared" si="18"/>
        <v>9.4999999999999998E-3</v>
      </c>
      <c r="AP56" s="98">
        <f t="shared" si="18"/>
        <v>9.4999999999999998E-3</v>
      </c>
      <c r="AQ56" s="98">
        <f t="shared" si="18"/>
        <v>9.4999999999999998E-3</v>
      </c>
      <c r="AR56" s="98">
        <f t="shared" si="18"/>
        <v>9.4999999999999998E-3</v>
      </c>
      <c r="AS56" s="98">
        <f t="shared" si="18"/>
        <v>9.4999999999999998E-3</v>
      </c>
      <c r="AT56" s="98">
        <f t="shared" si="18"/>
        <v>9.4999999999999998E-3</v>
      </c>
      <c r="AU56" s="98">
        <f t="shared" si="18"/>
        <v>9.4999999999999998E-3</v>
      </c>
      <c r="AV56" s="48">
        <v>5</v>
      </c>
      <c r="AW56" s="48">
        <v>0</v>
      </c>
      <c r="AX56" s="48">
        <v>0</v>
      </c>
      <c r="AY56" s="48">
        <v>0</v>
      </c>
      <c r="AZ56" s="48">
        <v>0</v>
      </c>
      <c r="BA56" s="48">
        <v>0</v>
      </c>
      <c r="BB56" s="48">
        <v>0</v>
      </c>
      <c r="BC56" s="48">
        <v>5</v>
      </c>
    </row>
    <row r="57" spans="2:55" ht="14.4">
      <c r="B57" s="92" t="str">
        <f>Processes!D56</f>
        <v>MINWST</v>
      </c>
      <c r="C57" s="92" t="str">
        <f>Processes!E56</f>
        <v>Mining technology - Waste</v>
      </c>
      <c r="E57" s="93" t="str">
        <f t="shared" si="15"/>
        <v>WST</v>
      </c>
      <c r="F57" s="94" t="str">
        <f t="shared" si="4"/>
        <v>MKr14</v>
      </c>
      <c r="G57" s="95">
        <f t="shared" si="16"/>
        <v>9.5000000000000001E-2</v>
      </c>
      <c r="H57" s="95">
        <f t="shared" si="16"/>
        <v>9.5000000000000001E-2</v>
      </c>
      <c r="I57" s="95">
        <f t="shared" si="16"/>
        <v>9.5000000000000001E-2</v>
      </c>
      <c r="J57" s="95">
        <f t="shared" si="16"/>
        <v>9.5000000000000001E-2</v>
      </c>
      <c r="K57" s="95">
        <f t="shared" si="16"/>
        <v>9.5000000000000001E-2</v>
      </c>
      <c r="L57" s="95">
        <f t="shared" si="16"/>
        <v>9.5000000000000001E-2</v>
      </c>
      <c r="M57" s="95">
        <f t="shared" si="16"/>
        <v>9.5000000000000001E-2</v>
      </c>
      <c r="N57" s="95">
        <f t="shared" si="16"/>
        <v>9.5000000000000001E-2</v>
      </c>
      <c r="O57" s="95">
        <f t="shared" si="16"/>
        <v>9.5000000000000001E-2</v>
      </c>
      <c r="P57" s="95">
        <f t="shared" si="16"/>
        <v>9.5000000000000001E-2</v>
      </c>
      <c r="Q57" s="95">
        <f t="shared" si="16"/>
        <v>9.5000000000000001E-2</v>
      </c>
      <c r="R57" s="95">
        <f t="shared" si="16"/>
        <v>9.5000000000000001E-2</v>
      </c>
      <c r="S57" s="95">
        <f t="shared" si="16"/>
        <v>9.5000000000000001E-2</v>
      </c>
      <c r="T57" s="95">
        <f t="shared" si="16"/>
        <v>9.5000000000000001E-2</v>
      </c>
      <c r="U57" s="95">
        <f t="shared" si="16"/>
        <v>9.5000000000000001E-2</v>
      </c>
      <c r="V57" s="95">
        <f t="shared" si="16"/>
        <v>9.5000000000000001E-2</v>
      </c>
      <c r="W57" s="95">
        <f t="shared" si="17"/>
        <v>9.5000000000000001E-2</v>
      </c>
      <c r="X57" s="95">
        <f t="shared" si="17"/>
        <v>9.5000000000000001E-2</v>
      </c>
      <c r="Y57" s="95">
        <f t="shared" si="17"/>
        <v>9.5000000000000001E-2</v>
      </c>
      <c r="Z57" s="95">
        <f t="shared" si="17"/>
        <v>9.5000000000000001E-2</v>
      </c>
      <c r="AA57" s="95">
        <f t="shared" si="17"/>
        <v>9.5000000000000001E-2</v>
      </c>
      <c r="AB57" s="95">
        <f t="shared" si="17"/>
        <v>9.5000000000000001E-2</v>
      </c>
      <c r="AC57" s="95">
        <f t="shared" si="17"/>
        <v>9.5000000000000001E-2</v>
      </c>
      <c r="AD57" s="95">
        <f t="shared" si="17"/>
        <v>9.5000000000000001E-2</v>
      </c>
      <c r="AE57" s="95">
        <f t="shared" si="17"/>
        <v>9.5000000000000001E-2</v>
      </c>
      <c r="AF57" s="95">
        <f t="shared" si="17"/>
        <v>9.5000000000000001E-2</v>
      </c>
      <c r="AG57" s="95">
        <f t="shared" si="17"/>
        <v>9.5000000000000001E-2</v>
      </c>
      <c r="AH57" s="95">
        <f t="shared" si="17"/>
        <v>9.5000000000000001E-2</v>
      </c>
      <c r="AI57" s="95">
        <f t="shared" si="17"/>
        <v>9.5000000000000001E-2</v>
      </c>
      <c r="AJ57" s="95">
        <f t="shared" si="17"/>
        <v>9.5000000000000001E-2</v>
      </c>
      <c r="AK57" s="95">
        <f t="shared" si="18"/>
        <v>9.5000000000000001E-2</v>
      </c>
      <c r="AL57" s="95">
        <f t="shared" si="18"/>
        <v>9.5000000000000001E-2</v>
      </c>
      <c r="AM57" s="95">
        <f t="shared" si="18"/>
        <v>9.5000000000000001E-2</v>
      </c>
      <c r="AN57" s="95">
        <f t="shared" si="18"/>
        <v>9.5000000000000001E-2</v>
      </c>
      <c r="AO57" s="95">
        <f t="shared" si="18"/>
        <v>9.5000000000000001E-2</v>
      </c>
      <c r="AP57" s="95">
        <f t="shared" si="18"/>
        <v>9.5000000000000001E-2</v>
      </c>
      <c r="AQ57" s="95">
        <f t="shared" si="18"/>
        <v>9.5000000000000001E-2</v>
      </c>
      <c r="AR57" s="95">
        <f t="shared" si="18"/>
        <v>9.5000000000000001E-2</v>
      </c>
      <c r="AS57" s="95">
        <f t="shared" si="18"/>
        <v>9.5000000000000001E-2</v>
      </c>
      <c r="AT57" s="95">
        <f t="shared" si="18"/>
        <v>9.5000000000000001E-2</v>
      </c>
      <c r="AU57" s="95">
        <f t="shared" si="18"/>
        <v>9.5000000000000001E-2</v>
      </c>
      <c r="AV57" s="48">
        <v>5</v>
      </c>
    </row>
    <row r="58" spans="2:55" ht="14.4">
      <c r="B58" s="92" t="str">
        <f>Processes!D57</f>
        <v>MINSTR</v>
      </c>
      <c r="C58" s="92" t="str">
        <f>Processes!E57</f>
        <v>Mining technology - Straw</v>
      </c>
      <c r="E58" s="93" t="str">
        <f t="shared" si="15"/>
        <v>STR</v>
      </c>
      <c r="F58" s="94" t="str">
        <f t="shared" si="4"/>
        <v>MKr19</v>
      </c>
      <c r="G58" s="95">
        <f t="shared" si="16"/>
        <v>39.424999999999997</v>
      </c>
      <c r="H58" s="95">
        <f t="shared" si="16"/>
        <v>39.424999999999997</v>
      </c>
      <c r="I58" s="95">
        <f t="shared" si="16"/>
        <v>39.424999999999997</v>
      </c>
      <c r="J58" s="95">
        <f t="shared" si="16"/>
        <v>39.14</v>
      </c>
      <c r="K58" s="95">
        <f t="shared" si="16"/>
        <v>38.76</v>
      </c>
      <c r="L58" s="95">
        <f t="shared" si="16"/>
        <v>38.475000000000001</v>
      </c>
      <c r="M58" s="95">
        <f t="shared" si="16"/>
        <v>38.854999999999997</v>
      </c>
      <c r="N58" s="95">
        <f t="shared" si="16"/>
        <v>39.33</v>
      </c>
      <c r="O58" s="95">
        <f t="shared" si="16"/>
        <v>39.553153152572932</v>
      </c>
      <c r="P58" s="95">
        <f t="shared" si="16"/>
        <v>39.553153152572932</v>
      </c>
      <c r="Q58" s="95">
        <f t="shared" si="16"/>
        <v>39.864326651741912</v>
      </c>
      <c r="R58" s="95">
        <f t="shared" si="16"/>
        <v>40.257118427780526</v>
      </c>
      <c r="S58" s="95">
        <f t="shared" si="16"/>
        <v>40.651641238518096</v>
      </c>
      <c r="T58" s="95">
        <f t="shared" si="16"/>
        <v>41.047775314379273</v>
      </c>
      <c r="U58" s="95">
        <f t="shared" si="16"/>
        <v>41.44540255411399</v>
      </c>
      <c r="V58" s="95">
        <f t="shared" si="16"/>
        <v>41.844406507497993</v>
      </c>
      <c r="W58" s="95">
        <f t="shared" si="17"/>
        <v>42.088317707337325</v>
      </c>
      <c r="X58" s="95">
        <f t="shared" si="17"/>
        <v>42.332426018634543</v>
      </c>
      <c r="Y58" s="95">
        <f t="shared" si="17"/>
        <v>42.576727554498127</v>
      </c>
      <c r="Z58" s="95">
        <f t="shared" si="17"/>
        <v>42.821218468877682</v>
      </c>
      <c r="AA58" s="95">
        <f t="shared" si="17"/>
        <v>43.065894956074864</v>
      </c>
      <c r="AB58" s="95">
        <f t="shared" si="17"/>
        <v>43.272067061620987</v>
      </c>
      <c r="AC58" s="95">
        <f t="shared" si="17"/>
        <v>43.478503697166701</v>
      </c>
      <c r="AD58" s="95">
        <f t="shared" si="17"/>
        <v>43.63940004633902</v>
      </c>
      <c r="AE58" s="95">
        <f t="shared" si="17"/>
        <v>43.787387959191499</v>
      </c>
      <c r="AF58" s="95">
        <f t="shared" si="17"/>
        <v>43.935341188637722</v>
      </c>
      <c r="AG58" s="95">
        <f t="shared" si="17"/>
        <v>44.070978690732581</v>
      </c>
      <c r="AH58" s="95">
        <f t="shared" si="17"/>
        <v>44.206575683566093</v>
      </c>
      <c r="AI58" s="95">
        <f t="shared" si="17"/>
        <v>44.342131579988035</v>
      </c>
      <c r="AJ58" s="95">
        <f t="shared" si="17"/>
        <v>44.477645798455178</v>
      </c>
      <c r="AK58" s="95">
        <f t="shared" si="18"/>
        <v>44.61311776297277</v>
      </c>
      <c r="AL58" s="95">
        <f t="shared" si="18"/>
        <v>44.61311776297277</v>
      </c>
      <c r="AM58" s="95">
        <f t="shared" si="18"/>
        <v>44.61311776297277</v>
      </c>
      <c r="AN58" s="95">
        <f t="shared" si="18"/>
        <v>44.61311776297277</v>
      </c>
      <c r="AO58" s="95">
        <f t="shared" si="18"/>
        <v>44.61311776297277</v>
      </c>
      <c r="AP58" s="95">
        <f t="shared" si="18"/>
        <v>44.61311776297277</v>
      </c>
      <c r="AQ58" s="95">
        <f t="shared" si="18"/>
        <v>44.61311776297277</v>
      </c>
      <c r="AR58" s="95">
        <f t="shared" si="18"/>
        <v>44.61311776297277</v>
      </c>
      <c r="AS58" s="95">
        <f t="shared" si="18"/>
        <v>44.61311776297277</v>
      </c>
      <c r="AT58" s="95">
        <f t="shared" si="18"/>
        <v>44.61311776297277</v>
      </c>
      <c r="AU58" s="95">
        <f t="shared" si="18"/>
        <v>44.61311776297277</v>
      </c>
      <c r="AV58" s="48">
        <v>5</v>
      </c>
    </row>
    <row r="59" spans="2:55" ht="14.4">
      <c r="B59" s="92" t="str">
        <f>Processes!D58</f>
        <v>MINGRS</v>
      </c>
      <c r="C59" s="92" t="str">
        <f>Processes!E58</f>
        <v>Mining technology - Grass</v>
      </c>
      <c r="D59" s="93"/>
      <c r="E59" s="93" t="str">
        <f t="shared" si="15"/>
        <v>GRS</v>
      </c>
      <c r="F59" s="94" t="str">
        <f t="shared" si="4"/>
        <v>MKr14</v>
      </c>
      <c r="G59" s="95">
        <f t="shared" si="16"/>
        <v>39.424999999999997</v>
      </c>
      <c r="H59" s="95">
        <f t="shared" si="16"/>
        <v>39.424999999999997</v>
      </c>
      <c r="I59" s="95">
        <f t="shared" si="16"/>
        <v>39.424999999999997</v>
      </c>
      <c r="J59" s="95">
        <f t="shared" si="16"/>
        <v>39.14</v>
      </c>
      <c r="K59" s="95">
        <f t="shared" si="16"/>
        <v>38.76</v>
      </c>
      <c r="L59" s="95">
        <f t="shared" si="16"/>
        <v>38.475000000000001</v>
      </c>
      <c r="M59" s="95">
        <f t="shared" si="16"/>
        <v>38.854999999999997</v>
      </c>
      <c r="N59" s="95">
        <f t="shared" si="16"/>
        <v>39.33</v>
      </c>
      <c r="O59" s="95">
        <f t="shared" si="16"/>
        <v>39.553153152572932</v>
      </c>
      <c r="P59" s="95">
        <f t="shared" si="16"/>
        <v>39.553153152572932</v>
      </c>
      <c r="Q59" s="95">
        <f t="shared" si="16"/>
        <v>39.864326651741912</v>
      </c>
      <c r="R59" s="95">
        <f t="shared" si="16"/>
        <v>40.257118427780526</v>
      </c>
      <c r="S59" s="95">
        <f t="shared" si="16"/>
        <v>40.651641238518096</v>
      </c>
      <c r="T59" s="95">
        <f t="shared" si="16"/>
        <v>41.047775314379273</v>
      </c>
      <c r="U59" s="95">
        <f t="shared" si="16"/>
        <v>41.44540255411399</v>
      </c>
      <c r="V59" s="95">
        <f t="shared" si="16"/>
        <v>41.844406507497993</v>
      </c>
      <c r="W59" s="95">
        <f t="shared" si="17"/>
        <v>42.088317707337325</v>
      </c>
      <c r="X59" s="95">
        <f t="shared" si="17"/>
        <v>42.332426018634543</v>
      </c>
      <c r="Y59" s="95">
        <f t="shared" si="17"/>
        <v>42.576727554498127</v>
      </c>
      <c r="Z59" s="95">
        <f t="shared" si="17"/>
        <v>42.821218468877682</v>
      </c>
      <c r="AA59" s="95">
        <f t="shared" si="17"/>
        <v>43.065894956074864</v>
      </c>
      <c r="AB59" s="95">
        <f t="shared" si="17"/>
        <v>43.272067061620987</v>
      </c>
      <c r="AC59" s="95">
        <f t="shared" si="17"/>
        <v>43.478503697166701</v>
      </c>
      <c r="AD59" s="95">
        <f t="shared" si="17"/>
        <v>43.63940004633902</v>
      </c>
      <c r="AE59" s="95">
        <f t="shared" si="17"/>
        <v>43.787387959191499</v>
      </c>
      <c r="AF59" s="95">
        <f t="shared" si="17"/>
        <v>43.935341188637722</v>
      </c>
      <c r="AG59" s="95">
        <f t="shared" si="17"/>
        <v>44.070978690732581</v>
      </c>
      <c r="AH59" s="95">
        <f t="shared" si="17"/>
        <v>44.206575683566093</v>
      </c>
      <c r="AI59" s="95">
        <f t="shared" si="17"/>
        <v>44.342131579988035</v>
      </c>
      <c r="AJ59" s="95">
        <f t="shared" si="17"/>
        <v>44.477645798455178</v>
      </c>
      <c r="AK59" s="95">
        <f t="shared" si="18"/>
        <v>44.61311776297277</v>
      </c>
      <c r="AL59" s="95">
        <f t="shared" si="18"/>
        <v>44.61311776297277</v>
      </c>
      <c r="AM59" s="95">
        <f t="shared" si="18"/>
        <v>44.61311776297277</v>
      </c>
      <c r="AN59" s="95">
        <f t="shared" si="18"/>
        <v>44.61311776297277</v>
      </c>
      <c r="AO59" s="95">
        <f t="shared" si="18"/>
        <v>44.61311776297277</v>
      </c>
      <c r="AP59" s="95">
        <f t="shared" si="18"/>
        <v>44.61311776297277</v>
      </c>
      <c r="AQ59" s="95">
        <f t="shared" si="18"/>
        <v>44.61311776297277</v>
      </c>
      <c r="AR59" s="95">
        <f t="shared" si="18"/>
        <v>44.61311776297277</v>
      </c>
      <c r="AS59" s="95">
        <f t="shared" si="18"/>
        <v>44.61311776297277</v>
      </c>
      <c r="AT59" s="95">
        <f t="shared" si="18"/>
        <v>44.61311776297277</v>
      </c>
      <c r="AU59" s="95">
        <f t="shared" si="18"/>
        <v>44.61311776297277</v>
      </c>
      <c r="AV59" s="48">
        <v>5</v>
      </c>
    </row>
    <row r="60" spans="2:55" ht="14.4">
      <c r="B60" s="92" t="str">
        <f>Processes!D59</f>
        <v>MINWPE</v>
      </c>
      <c r="C60" s="92" t="str">
        <f>Processes!E59</f>
        <v>Mining technology - Wood pellets</v>
      </c>
      <c r="D60" s="93"/>
      <c r="E60" s="93" t="str">
        <f t="shared" si="15"/>
        <v>WPE</v>
      </c>
      <c r="F60" s="94" t="str">
        <f t="shared" si="4"/>
        <v>MKr19</v>
      </c>
      <c r="G60" s="95">
        <f t="shared" si="16"/>
        <v>70.015000000000001</v>
      </c>
      <c r="H60" s="95">
        <f t="shared" si="16"/>
        <v>70.015000000000001</v>
      </c>
      <c r="I60" s="95">
        <f t="shared" si="16"/>
        <v>70.015000000000001</v>
      </c>
      <c r="J60" s="95">
        <f t="shared" si="16"/>
        <v>69.064999999999998</v>
      </c>
      <c r="K60" s="95">
        <f t="shared" si="16"/>
        <v>68.209999999999994</v>
      </c>
      <c r="L60" s="95">
        <f t="shared" si="16"/>
        <v>67.259999999999991</v>
      </c>
      <c r="M60" s="95">
        <f t="shared" si="16"/>
        <v>67.64</v>
      </c>
      <c r="N60" s="95">
        <f t="shared" si="16"/>
        <v>68.02</v>
      </c>
      <c r="O60" s="95">
        <f t="shared" si="16"/>
        <v>66.020146242702353</v>
      </c>
      <c r="P60" s="95">
        <f t="shared" si="16"/>
        <v>65.96136818516834</v>
      </c>
      <c r="Q60" s="95">
        <f t="shared" si="16"/>
        <v>56.914684416651603</v>
      </c>
      <c r="R60" s="95">
        <f t="shared" si="16"/>
        <v>59.711627192732756</v>
      </c>
      <c r="S60" s="95">
        <f t="shared" si="16"/>
        <v>60.013888268314545</v>
      </c>
      <c r="T60" s="95">
        <f t="shared" si="16"/>
        <v>59.354930887874318</v>
      </c>
      <c r="U60" s="95">
        <f t="shared" si="16"/>
        <v>59.035222491122838</v>
      </c>
      <c r="V60" s="95">
        <f t="shared" si="16"/>
        <v>58.74841506580303</v>
      </c>
      <c r="W60" s="95">
        <f t="shared" si="17"/>
        <v>58.481086742367445</v>
      </c>
      <c r="X60" s="95">
        <f t="shared" si="17"/>
        <v>58.239324610762822</v>
      </c>
      <c r="Y60" s="95">
        <f t="shared" si="17"/>
        <v>58.021371524421873</v>
      </c>
      <c r="Z60" s="95">
        <f t="shared" si="17"/>
        <v>57.835820760328922</v>
      </c>
      <c r="AA60" s="95">
        <f t="shared" si="17"/>
        <v>57.670584214255001</v>
      </c>
      <c r="AB60" s="95">
        <f t="shared" si="17"/>
        <v>57.669113952551044</v>
      </c>
      <c r="AC60" s="95">
        <f t="shared" si="17"/>
        <v>57.667421376427306</v>
      </c>
      <c r="AD60" s="95">
        <f t="shared" si="17"/>
        <v>57.665509674562891</v>
      </c>
      <c r="AE60" s="95">
        <f t="shared" si="17"/>
        <v>57.663381980957837</v>
      </c>
      <c r="AF60" s="95">
        <f t="shared" si="17"/>
        <v>57.661041375510997</v>
      </c>
      <c r="AG60" s="95">
        <f t="shared" si="17"/>
        <v>57.65544812020616</v>
      </c>
      <c r="AH60" s="95">
        <f t="shared" si="17"/>
        <v>57.649697437970978</v>
      </c>
      <c r="AI60" s="95">
        <f t="shared" si="17"/>
        <v>57.643792171361397</v>
      </c>
      <c r="AJ60" s="95">
        <f t="shared" si="17"/>
        <v>57.637735107495111</v>
      </c>
      <c r="AK60" s="95">
        <f t="shared" si="18"/>
        <v>57.631528978823219</v>
      </c>
      <c r="AL60" s="95">
        <f t="shared" si="18"/>
        <v>57.642160026944858</v>
      </c>
      <c r="AM60" s="95">
        <f t="shared" si="18"/>
        <v>57.652670836265216</v>
      </c>
      <c r="AN60" s="95">
        <f t="shared" si="18"/>
        <v>57.663062920789976</v>
      </c>
      <c r="AO60" s="95">
        <f t="shared" si="18"/>
        <v>57.67333776272897</v>
      </c>
      <c r="AP60" s="95">
        <f t="shared" si="18"/>
        <v>57.683496812826789</v>
      </c>
      <c r="AQ60" s="95">
        <f t="shared" si="18"/>
        <v>57.735587537358441</v>
      </c>
      <c r="AR60" s="95">
        <f t="shared" si="18"/>
        <v>57.78734511269969</v>
      </c>
      <c r="AS60" s="95">
        <f t="shared" si="18"/>
        <v>57.838771147246518</v>
      </c>
      <c r="AT60" s="95">
        <f t="shared" si="18"/>
        <v>57.889867215086504</v>
      </c>
      <c r="AU60" s="95">
        <f t="shared" si="18"/>
        <v>57.940634856356873</v>
      </c>
      <c r="AV60" s="48">
        <v>5</v>
      </c>
    </row>
    <row r="61" spans="2:55" ht="14.4">
      <c r="B61" s="92" t="str">
        <f>Processes!D60</f>
        <v>MINWCH</v>
      </c>
      <c r="C61" s="92" t="str">
        <f>Processes!E60</f>
        <v>Mining technology - Wood chips and wood waste</v>
      </c>
      <c r="D61" s="93"/>
      <c r="E61" s="93" t="str">
        <f t="shared" si="15"/>
        <v>WCH</v>
      </c>
      <c r="F61" s="94" t="str">
        <f t="shared" si="4"/>
        <v>MKr19</v>
      </c>
      <c r="G61" s="95">
        <f t="shared" si="16"/>
        <v>43.699999999999996</v>
      </c>
      <c r="H61" s="95">
        <f t="shared" si="16"/>
        <v>43.699999999999996</v>
      </c>
      <c r="I61" s="95">
        <f t="shared" si="16"/>
        <v>43.699999999999996</v>
      </c>
      <c r="J61" s="95">
        <f t="shared" si="16"/>
        <v>43.414999999999999</v>
      </c>
      <c r="K61" s="95">
        <f t="shared" si="16"/>
        <v>43.034999999999997</v>
      </c>
      <c r="L61" s="95">
        <f t="shared" si="16"/>
        <v>42.654999999999994</v>
      </c>
      <c r="M61" s="95">
        <f t="shared" si="16"/>
        <v>43.129999999999995</v>
      </c>
      <c r="N61" s="95">
        <f t="shared" si="16"/>
        <v>43.604999999999997</v>
      </c>
      <c r="O61" s="95">
        <f t="shared" si="16"/>
        <v>42.920498592365362</v>
      </c>
      <c r="P61" s="95">
        <f t="shared" si="16"/>
        <v>42.86172053483137</v>
      </c>
      <c r="Q61" s="95">
        <f t="shared" si="16"/>
        <v>42.985970217976949</v>
      </c>
      <c r="R61" s="95">
        <f t="shared" si="16"/>
        <v>42.930737621218739</v>
      </c>
      <c r="S61" s="95">
        <f t="shared" si="16"/>
        <v>43.122515400049686</v>
      </c>
      <c r="T61" s="95">
        <f t="shared" si="16"/>
        <v>43.362212229388248</v>
      </c>
      <c r="U61" s="95">
        <f t="shared" si="16"/>
        <v>43.62686434319582</v>
      </c>
      <c r="V61" s="95">
        <f t="shared" si="16"/>
        <v>43.896651372185751</v>
      </c>
      <c r="W61" s="95">
        <f t="shared" si="17"/>
        <v>44.09874443125387</v>
      </c>
      <c r="X61" s="95">
        <f t="shared" si="17"/>
        <v>44.299506357634684</v>
      </c>
      <c r="Y61" s="95">
        <f t="shared" si="17"/>
        <v>44.497928296919504</v>
      </c>
      <c r="Z61" s="95">
        <f t="shared" si="17"/>
        <v>44.701341711419417</v>
      </c>
      <c r="AA61" s="95">
        <f t="shared" si="17"/>
        <v>44.899951064987313</v>
      </c>
      <c r="AB61" s="95">
        <f t="shared" si="17"/>
        <v>44.995010804955093</v>
      </c>
      <c r="AC61" s="95">
        <f t="shared" si="17"/>
        <v>45.089896386301845</v>
      </c>
      <c r="AD61" s="95">
        <f t="shared" si="17"/>
        <v>45.184608919645179</v>
      </c>
      <c r="AE61" s="95">
        <f t="shared" si="17"/>
        <v>45.279149498086021</v>
      </c>
      <c r="AF61" s="95">
        <f t="shared" si="17"/>
        <v>45.373519197394238</v>
      </c>
      <c r="AG61" s="95">
        <f t="shared" si="17"/>
        <v>45.468479823575379</v>
      </c>
      <c r="AH61" s="95">
        <f t="shared" si="17"/>
        <v>45.5631628821723</v>
      </c>
      <c r="AI61" s="95">
        <f t="shared" si="17"/>
        <v>45.657570209274184</v>
      </c>
      <c r="AJ61" s="95">
        <f t="shared" si="17"/>
        <v>45.75170361599077</v>
      </c>
      <c r="AK61" s="95">
        <f t="shared" si="18"/>
        <v>45.845564888719998</v>
      </c>
      <c r="AL61" s="95">
        <f t="shared" si="18"/>
        <v>45.958745378603254</v>
      </c>
      <c r="AM61" s="95">
        <f t="shared" si="18"/>
        <v>46.071499911718661</v>
      </c>
      <c r="AN61" s="95">
        <f t="shared" si="18"/>
        <v>46.183831178905827</v>
      </c>
      <c r="AO61" s="95">
        <f t="shared" si="18"/>
        <v>46.295741837125888</v>
      </c>
      <c r="AP61" s="95">
        <f t="shared" si="18"/>
        <v>46.407234509827518</v>
      </c>
      <c r="AQ61" s="95">
        <f t="shared" si="18"/>
        <v>46.573346077925379</v>
      </c>
      <c r="AR61" s="95">
        <f t="shared" si="18"/>
        <v>46.738783513499861</v>
      </c>
      <c r="AS61" s="95">
        <f t="shared" si="18"/>
        <v>46.903550518626702</v>
      </c>
      <c r="AT61" s="95">
        <f t="shared" si="18"/>
        <v>47.067650750859954</v>
      </c>
      <c r="AU61" s="95">
        <f t="shared" si="18"/>
        <v>47.231087823716685</v>
      </c>
      <c r="AV61" s="48">
        <v>5</v>
      </c>
    </row>
    <row r="62" spans="2:55" ht="14.4">
      <c r="B62" s="92" t="str">
        <f>Processes!D61</f>
        <v>MINFIW</v>
      </c>
      <c r="C62" s="92" t="str">
        <f>Processes!E61</f>
        <v>Mining technology - Firewood</v>
      </c>
      <c r="D62" s="93"/>
      <c r="E62" s="93" t="str">
        <f t="shared" si="15"/>
        <v>FIW</v>
      </c>
      <c r="F62" s="94" t="str">
        <f t="shared" si="4"/>
        <v>MKr14</v>
      </c>
      <c r="G62" s="95">
        <f t="shared" si="16"/>
        <v>10.924999999999999</v>
      </c>
      <c r="H62" s="95">
        <f t="shared" si="16"/>
        <v>10.924999999999999</v>
      </c>
      <c r="I62" s="95">
        <f t="shared" si="16"/>
        <v>10.924999999999999</v>
      </c>
      <c r="J62" s="95">
        <f t="shared" si="16"/>
        <v>10.85375</v>
      </c>
      <c r="K62" s="95">
        <f t="shared" si="16"/>
        <v>10.758749999999999</v>
      </c>
      <c r="L62" s="95">
        <f t="shared" si="16"/>
        <v>10.663749999999999</v>
      </c>
      <c r="M62" s="95">
        <f t="shared" si="16"/>
        <v>10.782499999999999</v>
      </c>
      <c r="N62" s="95">
        <f t="shared" si="16"/>
        <v>10.901249999999999</v>
      </c>
      <c r="O62" s="95">
        <f t="shared" si="16"/>
        <v>10.730124648091341</v>
      </c>
      <c r="P62" s="95">
        <f t="shared" si="16"/>
        <v>10.715430133707843</v>
      </c>
      <c r="Q62" s="95">
        <f t="shared" si="16"/>
        <v>10.746492554494237</v>
      </c>
      <c r="R62" s="95">
        <f t="shared" si="16"/>
        <v>10.732684405304685</v>
      </c>
      <c r="S62" s="95">
        <f t="shared" si="16"/>
        <v>10.780628850012421</v>
      </c>
      <c r="T62" s="95">
        <f t="shared" si="16"/>
        <v>10.840553057347062</v>
      </c>
      <c r="U62" s="95">
        <f t="shared" si="16"/>
        <v>10.906716085798955</v>
      </c>
      <c r="V62" s="95">
        <f t="shared" si="16"/>
        <v>10.974162843046438</v>
      </c>
      <c r="W62" s="95">
        <f t="shared" si="17"/>
        <v>11.024686107813467</v>
      </c>
      <c r="X62" s="95">
        <f t="shared" si="17"/>
        <v>11.074876589408671</v>
      </c>
      <c r="Y62" s="95">
        <f t="shared" si="17"/>
        <v>11.124482074229876</v>
      </c>
      <c r="Z62" s="95">
        <f t="shared" si="17"/>
        <v>11.175335427854854</v>
      </c>
      <c r="AA62" s="95">
        <f t="shared" si="17"/>
        <v>11.224987766246828</v>
      </c>
      <c r="AB62" s="95">
        <f t="shared" si="17"/>
        <v>11.248752701238773</v>
      </c>
      <c r="AC62" s="95">
        <f t="shared" si="17"/>
        <v>11.272474096575461</v>
      </c>
      <c r="AD62" s="95">
        <f t="shared" si="17"/>
        <v>11.296152229911295</v>
      </c>
      <c r="AE62" s="95">
        <f t="shared" si="17"/>
        <v>11.319787374521505</v>
      </c>
      <c r="AF62" s="95">
        <f t="shared" si="17"/>
        <v>11.343379799348559</v>
      </c>
      <c r="AG62" s="95">
        <f t="shared" si="17"/>
        <v>11.367119955893845</v>
      </c>
      <c r="AH62" s="95">
        <f t="shared" si="17"/>
        <v>11.390790720543075</v>
      </c>
      <c r="AI62" s="95">
        <f t="shared" si="17"/>
        <v>11.414392552318546</v>
      </c>
      <c r="AJ62" s="95">
        <f t="shared" si="17"/>
        <v>11.437925903997693</v>
      </c>
      <c r="AK62" s="95">
        <f t="shared" si="18"/>
        <v>11.46139122218</v>
      </c>
      <c r="AL62" s="95">
        <f t="shared" si="18"/>
        <v>11.489686344650814</v>
      </c>
      <c r="AM62" s="95">
        <f t="shared" si="18"/>
        <v>11.517874977929665</v>
      </c>
      <c r="AN62" s="95">
        <f t="shared" si="18"/>
        <v>11.545957794726457</v>
      </c>
      <c r="AO62" s="95">
        <f t="shared" si="18"/>
        <v>11.573935459281472</v>
      </c>
      <c r="AP62" s="95">
        <f t="shared" si="18"/>
        <v>11.601808627456879</v>
      </c>
      <c r="AQ62" s="95">
        <f t="shared" si="18"/>
        <v>11.643336519481345</v>
      </c>
      <c r="AR62" s="95">
        <f t="shared" si="18"/>
        <v>11.684695878374965</v>
      </c>
      <c r="AS62" s="95">
        <f t="shared" si="18"/>
        <v>11.725887629656675</v>
      </c>
      <c r="AT62" s="95">
        <f t="shared" si="18"/>
        <v>11.766912687714989</v>
      </c>
      <c r="AU62" s="95">
        <f t="shared" si="18"/>
        <v>11.807771955929171</v>
      </c>
      <c r="AV62" s="48">
        <v>5</v>
      </c>
    </row>
    <row r="63" spans="2:55" ht="14.4">
      <c r="B63" s="92" t="str">
        <f>Processes!D62</f>
        <v>MINCRN</v>
      </c>
      <c r="C63" s="92" t="str">
        <f>Processes!E62</f>
        <v>Mining technology - Corn</v>
      </c>
      <c r="D63" s="93"/>
      <c r="E63" s="93" t="str">
        <f t="shared" si="15"/>
        <v>CRN</v>
      </c>
      <c r="F63" s="94" t="str">
        <f t="shared" si="4"/>
        <v>MKr14</v>
      </c>
      <c r="G63" s="95">
        <f t="shared" si="16"/>
        <v>68.78</v>
      </c>
      <c r="H63" s="95">
        <f t="shared" si="16"/>
        <v>68.78</v>
      </c>
      <c r="I63" s="95">
        <f t="shared" si="16"/>
        <v>68.78</v>
      </c>
      <c r="J63" s="95">
        <f t="shared" si="16"/>
        <v>68.78</v>
      </c>
      <c r="K63" s="95">
        <f t="shared" si="16"/>
        <v>68.78</v>
      </c>
      <c r="L63" s="95">
        <f t="shared" si="16"/>
        <v>68.78</v>
      </c>
      <c r="M63" s="95">
        <f t="shared" si="16"/>
        <v>68.78</v>
      </c>
      <c r="N63" s="95">
        <f t="shared" si="16"/>
        <v>68.78</v>
      </c>
      <c r="O63" s="95">
        <f t="shared" si="16"/>
        <v>68.78</v>
      </c>
      <c r="P63" s="95">
        <f t="shared" si="16"/>
        <v>68.78</v>
      </c>
      <c r="Q63" s="95">
        <f t="shared" si="16"/>
        <v>68.78</v>
      </c>
      <c r="R63" s="95">
        <f t="shared" si="16"/>
        <v>68.78</v>
      </c>
      <c r="S63" s="95">
        <f t="shared" si="16"/>
        <v>68.78</v>
      </c>
      <c r="T63" s="95">
        <f t="shared" si="16"/>
        <v>68.78</v>
      </c>
      <c r="U63" s="95">
        <f t="shared" si="16"/>
        <v>68.78</v>
      </c>
      <c r="V63" s="95">
        <f t="shared" si="16"/>
        <v>68.78</v>
      </c>
      <c r="W63" s="95">
        <f t="shared" si="17"/>
        <v>68.78</v>
      </c>
      <c r="X63" s="95">
        <f t="shared" si="17"/>
        <v>68.78</v>
      </c>
      <c r="Y63" s="95">
        <f t="shared" si="17"/>
        <v>68.78</v>
      </c>
      <c r="Z63" s="95">
        <f t="shared" si="17"/>
        <v>68.78</v>
      </c>
      <c r="AA63" s="95">
        <f t="shared" si="17"/>
        <v>68.78</v>
      </c>
      <c r="AB63" s="95">
        <f t="shared" si="17"/>
        <v>68.78</v>
      </c>
      <c r="AC63" s="95">
        <f t="shared" si="17"/>
        <v>68.78</v>
      </c>
      <c r="AD63" s="95">
        <f t="shared" si="17"/>
        <v>68.78</v>
      </c>
      <c r="AE63" s="95">
        <f t="shared" si="17"/>
        <v>68.78</v>
      </c>
      <c r="AF63" s="95">
        <f t="shared" si="17"/>
        <v>68.78</v>
      </c>
      <c r="AG63" s="95">
        <f t="shared" si="17"/>
        <v>68.78</v>
      </c>
      <c r="AH63" s="95">
        <f t="shared" si="17"/>
        <v>68.78</v>
      </c>
      <c r="AI63" s="95">
        <f t="shared" si="17"/>
        <v>68.78</v>
      </c>
      <c r="AJ63" s="95">
        <f t="shared" si="17"/>
        <v>68.78</v>
      </c>
      <c r="AK63" s="95">
        <f t="shared" si="18"/>
        <v>68.78</v>
      </c>
      <c r="AL63" s="95">
        <f t="shared" si="18"/>
        <v>68.78</v>
      </c>
      <c r="AM63" s="95">
        <f t="shared" si="18"/>
        <v>68.78</v>
      </c>
      <c r="AN63" s="95">
        <f t="shared" si="18"/>
        <v>68.78</v>
      </c>
      <c r="AO63" s="95">
        <f t="shared" si="18"/>
        <v>68.78</v>
      </c>
      <c r="AP63" s="95">
        <f t="shared" si="18"/>
        <v>68.78</v>
      </c>
      <c r="AQ63" s="95">
        <f t="shared" si="18"/>
        <v>68.78</v>
      </c>
      <c r="AR63" s="95">
        <f t="shared" si="18"/>
        <v>68.78</v>
      </c>
      <c r="AS63" s="95">
        <f t="shared" si="18"/>
        <v>68.78</v>
      </c>
      <c r="AT63" s="95">
        <f t="shared" si="18"/>
        <v>68.78</v>
      </c>
      <c r="AU63" s="95">
        <f t="shared" si="18"/>
        <v>68.78</v>
      </c>
      <c r="AV63" s="48">
        <v>5</v>
      </c>
    </row>
    <row r="64" spans="2:55" ht="14.4">
      <c r="B64" s="92" t="str">
        <f>Processes!D63</f>
        <v>MINRPS</v>
      </c>
      <c r="C64" s="92" t="str">
        <f>Processes!E63</f>
        <v>Mining technology - Rapeseed</v>
      </c>
      <c r="D64" s="93"/>
      <c r="E64" s="93" t="str">
        <f t="shared" si="15"/>
        <v>RPS</v>
      </c>
      <c r="F64" s="94" t="str">
        <f t="shared" si="4"/>
        <v>MKr14</v>
      </c>
      <c r="G64" s="95">
        <f t="shared" si="16"/>
        <v>96.614999999999995</v>
      </c>
      <c r="H64" s="95">
        <f t="shared" si="16"/>
        <v>96.614999999999995</v>
      </c>
      <c r="I64" s="95">
        <f t="shared" si="16"/>
        <v>96.614999999999995</v>
      </c>
      <c r="J64" s="95">
        <f t="shared" si="16"/>
        <v>96.614999999999995</v>
      </c>
      <c r="K64" s="95">
        <f t="shared" si="16"/>
        <v>96.614999999999995</v>
      </c>
      <c r="L64" s="95">
        <f t="shared" si="16"/>
        <v>96.614999999999995</v>
      </c>
      <c r="M64" s="95">
        <f t="shared" si="16"/>
        <v>96.614999999999995</v>
      </c>
      <c r="N64" s="95">
        <f t="shared" si="16"/>
        <v>96.614999999999995</v>
      </c>
      <c r="O64" s="95">
        <f t="shared" si="16"/>
        <v>96.614999999999995</v>
      </c>
      <c r="P64" s="95">
        <f t="shared" si="16"/>
        <v>96.614999999999995</v>
      </c>
      <c r="Q64" s="95">
        <f t="shared" si="16"/>
        <v>96.614999999999995</v>
      </c>
      <c r="R64" s="95">
        <f t="shared" si="16"/>
        <v>96.614999999999995</v>
      </c>
      <c r="S64" s="95">
        <f t="shared" si="16"/>
        <v>96.614999999999995</v>
      </c>
      <c r="T64" s="95">
        <f t="shared" si="16"/>
        <v>96.614999999999995</v>
      </c>
      <c r="U64" s="95">
        <f t="shared" si="16"/>
        <v>96.614999999999995</v>
      </c>
      <c r="V64" s="95">
        <f t="shared" si="16"/>
        <v>96.614999999999995</v>
      </c>
      <c r="W64" s="95">
        <f t="shared" si="17"/>
        <v>96.614999999999995</v>
      </c>
      <c r="X64" s="95">
        <f t="shared" si="17"/>
        <v>96.614999999999995</v>
      </c>
      <c r="Y64" s="95">
        <f t="shared" si="17"/>
        <v>96.614999999999995</v>
      </c>
      <c r="Z64" s="95">
        <f t="shared" si="17"/>
        <v>96.614999999999995</v>
      </c>
      <c r="AA64" s="95">
        <f t="shared" si="17"/>
        <v>96.614999999999995</v>
      </c>
      <c r="AB64" s="95">
        <f t="shared" si="17"/>
        <v>96.614999999999995</v>
      </c>
      <c r="AC64" s="95">
        <f t="shared" si="17"/>
        <v>96.614999999999995</v>
      </c>
      <c r="AD64" s="95">
        <f t="shared" si="17"/>
        <v>96.614999999999995</v>
      </c>
      <c r="AE64" s="95">
        <f t="shared" si="17"/>
        <v>96.614999999999995</v>
      </c>
      <c r="AF64" s="95">
        <f t="shared" si="17"/>
        <v>96.614999999999995</v>
      </c>
      <c r="AG64" s="95">
        <f t="shared" si="17"/>
        <v>96.614999999999995</v>
      </c>
      <c r="AH64" s="95">
        <f t="shared" si="17"/>
        <v>96.614999999999995</v>
      </c>
      <c r="AI64" s="95">
        <f t="shared" si="17"/>
        <v>96.614999999999995</v>
      </c>
      <c r="AJ64" s="95">
        <f t="shared" si="17"/>
        <v>96.614999999999995</v>
      </c>
      <c r="AK64" s="95">
        <f t="shared" si="18"/>
        <v>96.614999999999995</v>
      </c>
      <c r="AL64" s="95">
        <f t="shared" si="18"/>
        <v>96.614999999999995</v>
      </c>
      <c r="AM64" s="95">
        <f t="shared" si="18"/>
        <v>96.614999999999995</v>
      </c>
      <c r="AN64" s="95">
        <f t="shared" si="18"/>
        <v>96.614999999999995</v>
      </c>
      <c r="AO64" s="95">
        <f t="shared" si="18"/>
        <v>96.614999999999995</v>
      </c>
      <c r="AP64" s="95">
        <f t="shared" si="18"/>
        <v>96.614999999999995</v>
      </c>
      <c r="AQ64" s="95">
        <f t="shared" si="18"/>
        <v>96.614999999999995</v>
      </c>
      <c r="AR64" s="95">
        <f t="shared" si="18"/>
        <v>96.614999999999995</v>
      </c>
      <c r="AS64" s="95">
        <f t="shared" si="18"/>
        <v>96.614999999999995</v>
      </c>
      <c r="AT64" s="95">
        <f t="shared" si="18"/>
        <v>96.614999999999995</v>
      </c>
      <c r="AU64" s="95">
        <f t="shared" si="18"/>
        <v>96.614999999999995</v>
      </c>
      <c r="AV64" s="48">
        <v>5</v>
      </c>
    </row>
    <row r="65" spans="2:55" ht="14.4">
      <c r="B65" s="92" t="str">
        <f>Processes!D64</f>
        <v>MINSGB</v>
      </c>
      <c r="C65" s="92" t="str">
        <f>Processes!E64</f>
        <v>Mining technology - Sugar Beet</v>
      </c>
      <c r="D65" s="93"/>
      <c r="E65" s="93" t="str">
        <f t="shared" si="15"/>
        <v>SGB</v>
      </c>
      <c r="F65" s="94" t="str">
        <f t="shared" si="4"/>
        <v>MKr14</v>
      </c>
      <c r="G65" s="95">
        <f t="shared" si="16"/>
        <v>10.069999999999999</v>
      </c>
      <c r="H65" s="95">
        <f t="shared" si="16"/>
        <v>10.069999999999999</v>
      </c>
      <c r="I65" s="95">
        <f t="shared" si="16"/>
        <v>10.069999999999999</v>
      </c>
      <c r="J65" s="95">
        <f t="shared" si="16"/>
        <v>10.069999999999999</v>
      </c>
      <c r="K65" s="95">
        <f t="shared" si="16"/>
        <v>10.069999999999999</v>
      </c>
      <c r="L65" s="95">
        <f t="shared" si="16"/>
        <v>10.069999999999999</v>
      </c>
      <c r="M65" s="95">
        <f t="shared" si="16"/>
        <v>10.069999999999999</v>
      </c>
      <c r="N65" s="95">
        <f t="shared" si="16"/>
        <v>10.069999999999999</v>
      </c>
      <c r="O65" s="95">
        <f t="shared" si="16"/>
        <v>10.069999999999999</v>
      </c>
      <c r="P65" s="95">
        <f t="shared" si="16"/>
        <v>10.069999999999999</v>
      </c>
      <c r="Q65" s="95">
        <f t="shared" si="16"/>
        <v>10.069999999999999</v>
      </c>
      <c r="R65" s="95">
        <f t="shared" si="16"/>
        <v>10.069999999999999</v>
      </c>
      <c r="S65" s="95">
        <f t="shared" si="16"/>
        <v>10.069999999999999</v>
      </c>
      <c r="T65" s="95">
        <f t="shared" si="16"/>
        <v>10.069999999999999</v>
      </c>
      <c r="U65" s="95">
        <f t="shared" si="16"/>
        <v>10.069999999999999</v>
      </c>
      <c r="V65" s="95">
        <f t="shared" si="16"/>
        <v>10.069999999999999</v>
      </c>
      <c r="W65" s="95">
        <f t="shared" si="17"/>
        <v>10.069999999999999</v>
      </c>
      <c r="X65" s="95">
        <f t="shared" si="17"/>
        <v>10.069999999999999</v>
      </c>
      <c r="Y65" s="95">
        <f t="shared" si="17"/>
        <v>10.069999999999999</v>
      </c>
      <c r="Z65" s="95">
        <f t="shared" si="17"/>
        <v>10.069999999999999</v>
      </c>
      <c r="AA65" s="95">
        <f t="shared" si="17"/>
        <v>10.069999999999999</v>
      </c>
      <c r="AB65" s="95">
        <f t="shared" si="17"/>
        <v>10.069999999999999</v>
      </c>
      <c r="AC65" s="95">
        <f t="shared" si="17"/>
        <v>10.069999999999999</v>
      </c>
      <c r="AD65" s="95">
        <f t="shared" si="17"/>
        <v>10.069999999999999</v>
      </c>
      <c r="AE65" s="95">
        <f t="shared" si="17"/>
        <v>10.069999999999999</v>
      </c>
      <c r="AF65" s="95">
        <f t="shared" si="17"/>
        <v>10.069999999999999</v>
      </c>
      <c r="AG65" s="95">
        <f t="shared" si="17"/>
        <v>10.069999999999999</v>
      </c>
      <c r="AH65" s="95">
        <f t="shared" si="17"/>
        <v>10.069999999999999</v>
      </c>
      <c r="AI65" s="95">
        <f t="shared" si="17"/>
        <v>10.069999999999999</v>
      </c>
      <c r="AJ65" s="95">
        <f t="shared" si="17"/>
        <v>10.069999999999999</v>
      </c>
      <c r="AK65" s="95">
        <f t="shared" si="18"/>
        <v>10.069999999999999</v>
      </c>
      <c r="AL65" s="95">
        <f t="shared" si="18"/>
        <v>10.069999999999999</v>
      </c>
      <c r="AM65" s="95">
        <f t="shared" si="18"/>
        <v>10.069999999999999</v>
      </c>
      <c r="AN65" s="95">
        <f t="shared" si="18"/>
        <v>10.069999999999999</v>
      </c>
      <c r="AO65" s="95">
        <f t="shared" si="18"/>
        <v>10.069999999999999</v>
      </c>
      <c r="AP65" s="95">
        <f t="shared" si="18"/>
        <v>10.069999999999999</v>
      </c>
      <c r="AQ65" s="95">
        <f t="shared" si="18"/>
        <v>10.069999999999999</v>
      </c>
      <c r="AR65" s="95">
        <f t="shared" si="18"/>
        <v>10.069999999999999</v>
      </c>
      <c r="AS65" s="95">
        <f t="shared" si="18"/>
        <v>10.069999999999999</v>
      </c>
      <c r="AT65" s="95">
        <f t="shared" si="18"/>
        <v>10.069999999999999</v>
      </c>
      <c r="AU65" s="95">
        <f t="shared" si="18"/>
        <v>10.069999999999999</v>
      </c>
      <c r="AV65" s="48">
        <v>5</v>
      </c>
    </row>
    <row r="66" spans="2:55" ht="14.4">
      <c r="B66" s="92" t="str">
        <f>Processes!D65</f>
        <v>MINDLI</v>
      </c>
      <c r="C66" s="92" t="str">
        <f>Processes!E65</f>
        <v>Mining technology - Deep Litter</v>
      </c>
      <c r="D66" s="93"/>
      <c r="E66" s="93" t="str">
        <f t="shared" si="15"/>
        <v>DLI</v>
      </c>
      <c r="F66" s="94" t="str">
        <f t="shared" si="4"/>
        <v>MKr14</v>
      </c>
      <c r="G66" s="95">
        <f t="shared" si="16"/>
        <v>9.4999999999999998E-3</v>
      </c>
      <c r="H66" s="95">
        <f t="shared" si="16"/>
        <v>9.4999999999999998E-3</v>
      </c>
      <c r="I66" s="95">
        <f t="shared" si="16"/>
        <v>9.4999999999999998E-3</v>
      </c>
      <c r="J66" s="95">
        <f t="shared" si="16"/>
        <v>9.4999999999999998E-3</v>
      </c>
      <c r="K66" s="95">
        <f t="shared" si="16"/>
        <v>9.4999999999999998E-3</v>
      </c>
      <c r="L66" s="95">
        <f t="shared" si="16"/>
        <v>9.4999999999999998E-3</v>
      </c>
      <c r="M66" s="95">
        <f t="shared" si="16"/>
        <v>9.4999999999999998E-3</v>
      </c>
      <c r="N66" s="95">
        <f t="shared" si="16"/>
        <v>9.4999999999999998E-3</v>
      </c>
      <c r="O66" s="95">
        <f t="shared" si="16"/>
        <v>9.4999999999999998E-3</v>
      </c>
      <c r="P66" s="95">
        <f t="shared" si="16"/>
        <v>9.4999999999999998E-3</v>
      </c>
      <c r="Q66" s="95">
        <f t="shared" si="16"/>
        <v>9.4999999999999998E-3</v>
      </c>
      <c r="R66" s="95">
        <f t="shared" si="16"/>
        <v>9.4999999999999998E-3</v>
      </c>
      <c r="S66" s="95">
        <f t="shared" si="16"/>
        <v>9.4999999999999998E-3</v>
      </c>
      <c r="T66" s="95">
        <f t="shared" si="16"/>
        <v>9.4999999999999998E-3</v>
      </c>
      <c r="U66" s="95">
        <f t="shared" si="16"/>
        <v>9.4999999999999998E-3</v>
      </c>
      <c r="V66" s="95">
        <f t="shared" si="16"/>
        <v>9.4999999999999998E-3</v>
      </c>
      <c r="W66" s="95">
        <f t="shared" si="17"/>
        <v>9.4999999999999998E-3</v>
      </c>
      <c r="X66" s="95">
        <f t="shared" si="17"/>
        <v>9.4999999999999998E-3</v>
      </c>
      <c r="Y66" s="95">
        <f t="shared" si="17"/>
        <v>9.4999999999999998E-3</v>
      </c>
      <c r="Z66" s="95">
        <f t="shared" si="17"/>
        <v>9.4999999999999998E-3</v>
      </c>
      <c r="AA66" s="95">
        <f t="shared" si="17"/>
        <v>9.4999999999999998E-3</v>
      </c>
      <c r="AB66" s="95">
        <f t="shared" si="17"/>
        <v>9.4999999999999998E-3</v>
      </c>
      <c r="AC66" s="95">
        <f t="shared" si="17"/>
        <v>9.4999999999999998E-3</v>
      </c>
      <c r="AD66" s="95">
        <f t="shared" si="17"/>
        <v>9.4999999999999998E-3</v>
      </c>
      <c r="AE66" s="95">
        <f t="shared" si="17"/>
        <v>9.4999999999999998E-3</v>
      </c>
      <c r="AF66" s="95">
        <f t="shared" si="17"/>
        <v>9.4999999999999998E-3</v>
      </c>
      <c r="AG66" s="95">
        <f t="shared" si="17"/>
        <v>9.4999999999999998E-3</v>
      </c>
      <c r="AH66" s="95">
        <f t="shared" si="17"/>
        <v>9.4999999999999998E-3</v>
      </c>
      <c r="AI66" s="95">
        <f t="shared" si="17"/>
        <v>9.4999999999999998E-3</v>
      </c>
      <c r="AJ66" s="95">
        <f t="shared" si="17"/>
        <v>9.4999999999999998E-3</v>
      </c>
      <c r="AK66" s="95">
        <f t="shared" si="18"/>
        <v>9.4999999999999998E-3</v>
      </c>
      <c r="AL66" s="95">
        <f t="shared" si="18"/>
        <v>9.4999999999999998E-3</v>
      </c>
      <c r="AM66" s="95">
        <f t="shared" si="18"/>
        <v>9.4999999999999998E-3</v>
      </c>
      <c r="AN66" s="95">
        <f t="shared" si="18"/>
        <v>9.4999999999999998E-3</v>
      </c>
      <c r="AO66" s="95">
        <f t="shared" si="18"/>
        <v>9.4999999999999998E-3</v>
      </c>
      <c r="AP66" s="95">
        <f t="shared" si="18"/>
        <v>9.4999999999999998E-3</v>
      </c>
      <c r="AQ66" s="95">
        <f t="shared" si="18"/>
        <v>9.4999999999999998E-3</v>
      </c>
      <c r="AR66" s="95">
        <f t="shared" si="18"/>
        <v>9.4999999999999998E-3</v>
      </c>
      <c r="AS66" s="95">
        <f t="shared" si="18"/>
        <v>9.4999999999999998E-3</v>
      </c>
      <c r="AT66" s="95">
        <f t="shared" si="18"/>
        <v>9.4999999999999998E-3</v>
      </c>
      <c r="AU66" s="95">
        <f t="shared" si="18"/>
        <v>9.4999999999999998E-3</v>
      </c>
      <c r="AV66" s="48">
        <v>5</v>
      </c>
    </row>
    <row r="67" spans="2:55" ht="14.4">
      <c r="B67" s="92" t="str">
        <f>Processes!D66</f>
        <v>MINMNR</v>
      </c>
      <c r="C67" s="92" t="str">
        <f>Processes!E66</f>
        <v>Mining technology - Manure (Gylle)</v>
      </c>
      <c r="D67" s="93"/>
      <c r="E67" s="93" t="str">
        <f t="shared" si="15"/>
        <v>MNR</v>
      </c>
      <c r="F67" s="94" t="str">
        <f t="shared" si="4"/>
        <v>MKr14</v>
      </c>
      <c r="G67" s="95">
        <f t="shared" si="16"/>
        <v>9.4999999999999998E-3</v>
      </c>
      <c r="H67" s="95">
        <f t="shared" si="16"/>
        <v>9.4999999999999998E-3</v>
      </c>
      <c r="I67" s="95">
        <f t="shared" si="16"/>
        <v>9.4999999999999998E-3</v>
      </c>
      <c r="J67" s="95">
        <f t="shared" si="16"/>
        <v>9.4999999999999998E-3</v>
      </c>
      <c r="K67" s="95">
        <f t="shared" si="16"/>
        <v>9.4999999999999998E-3</v>
      </c>
      <c r="L67" s="95">
        <f t="shared" si="16"/>
        <v>9.4999999999999998E-3</v>
      </c>
      <c r="M67" s="95">
        <f t="shared" si="16"/>
        <v>9.4999999999999998E-3</v>
      </c>
      <c r="N67" s="95">
        <f t="shared" si="16"/>
        <v>9.4999999999999998E-3</v>
      </c>
      <c r="O67" s="95">
        <f t="shared" si="16"/>
        <v>9.4999999999999998E-3</v>
      </c>
      <c r="P67" s="95">
        <f t="shared" si="16"/>
        <v>9.4999999999999998E-3</v>
      </c>
      <c r="Q67" s="95">
        <f t="shared" si="16"/>
        <v>9.4999999999999998E-3</v>
      </c>
      <c r="R67" s="95">
        <f t="shared" si="16"/>
        <v>9.4999999999999998E-3</v>
      </c>
      <c r="S67" s="95">
        <f t="shared" si="16"/>
        <v>9.4999999999999998E-3</v>
      </c>
      <c r="T67" s="95">
        <f t="shared" si="16"/>
        <v>9.4999999999999998E-3</v>
      </c>
      <c r="U67" s="95">
        <f t="shared" si="16"/>
        <v>9.4999999999999998E-3</v>
      </c>
      <c r="V67" s="95">
        <f t="shared" si="16"/>
        <v>9.4999999999999998E-3</v>
      </c>
      <c r="W67" s="95">
        <f t="shared" si="17"/>
        <v>9.4999999999999998E-3</v>
      </c>
      <c r="X67" s="95">
        <f t="shared" si="17"/>
        <v>9.4999999999999998E-3</v>
      </c>
      <c r="Y67" s="95">
        <f t="shared" si="17"/>
        <v>9.4999999999999998E-3</v>
      </c>
      <c r="Z67" s="95">
        <f t="shared" si="17"/>
        <v>9.4999999999999998E-3</v>
      </c>
      <c r="AA67" s="95">
        <f t="shared" si="17"/>
        <v>9.4999999999999998E-3</v>
      </c>
      <c r="AB67" s="95">
        <f t="shared" si="17"/>
        <v>9.4999999999999998E-3</v>
      </c>
      <c r="AC67" s="95">
        <f t="shared" si="17"/>
        <v>9.4999999999999998E-3</v>
      </c>
      <c r="AD67" s="95">
        <f t="shared" si="17"/>
        <v>9.4999999999999998E-3</v>
      </c>
      <c r="AE67" s="95">
        <f t="shared" si="17"/>
        <v>9.4999999999999998E-3</v>
      </c>
      <c r="AF67" s="95">
        <f t="shared" si="17"/>
        <v>9.4999999999999998E-3</v>
      </c>
      <c r="AG67" s="95">
        <f t="shared" si="17"/>
        <v>9.4999999999999998E-3</v>
      </c>
      <c r="AH67" s="95">
        <f t="shared" si="17"/>
        <v>9.4999999999999998E-3</v>
      </c>
      <c r="AI67" s="95">
        <f t="shared" si="17"/>
        <v>9.4999999999999998E-3</v>
      </c>
      <c r="AJ67" s="95">
        <f t="shared" si="17"/>
        <v>9.4999999999999998E-3</v>
      </c>
      <c r="AK67" s="95">
        <f t="shared" si="18"/>
        <v>9.4999999999999998E-3</v>
      </c>
      <c r="AL67" s="95">
        <f t="shared" si="18"/>
        <v>9.4999999999999998E-3</v>
      </c>
      <c r="AM67" s="95">
        <f t="shared" si="18"/>
        <v>9.4999999999999998E-3</v>
      </c>
      <c r="AN67" s="95">
        <f t="shared" si="18"/>
        <v>9.4999999999999998E-3</v>
      </c>
      <c r="AO67" s="95">
        <f t="shared" si="18"/>
        <v>9.4999999999999998E-3</v>
      </c>
      <c r="AP67" s="95">
        <f t="shared" si="18"/>
        <v>9.4999999999999998E-3</v>
      </c>
      <c r="AQ67" s="95">
        <f t="shared" si="18"/>
        <v>9.4999999999999998E-3</v>
      </c>
      <c r="AR67" s="95">
        <f t="shared" si="18"/>
        <v>9.4999999999999998E-3</v>
      </c>
      <c r="AS67" s="95">
        <f t="shared" si="18"/>
        <v>9.4999999999999998E-3</v>
      </c>
      <c r="AT67" s="95">
        <f t="shared" si="18"/>
        <v>9.4999999999999998E-3</v>
      </c>
      <c r="AU67" s="95">
        <f t="shared" si="18"/>
        <v>9.4999999999999998E-3</v>
      </c>
      <c r="AV67" s="48">
        <v>5</v>
      </c>
    </row>
    <row r="68" spans="2:55" ht="14.4">
      <c r="B68" s="92" t="str">
        <f>Processes!D67</f>
        <v>MINNGA</v>
      </c>
      <c r="C68" s="92" t="str">
        <f>Processes!E67</f>
        <v>Mining technology - Mining Natural Gas</v>
      </c>
      <c r="D68" s="93"/>
      <c r="E68" s="93" t="s">
        <v>89</v>
      </c>
      <c r="F68" s="94" t="str">
        <f t="shared" si="4"/>
        <v>MKr19</v>
      </c>
      <c r="G68" s="95">
        <f>IFERROR(INDEX($G$122:$AU$177,MATCH($E68,$E$122:$E$177,0),MATCH(G$6,$G$121:$AU$121,0)),0)*$E$188</f>
        <v>42.18</v>
      </c>
      <c r="H68" s="95">
        <f t="shared" si="16"/>
        <v>43.795000000000002</v>
      </c>
      <c r="I68" s="95">
        <f t="shared" si="16"/>
        <v>52.344999999999999</v>
      </c>
      <c r="J68" s="95">
        <f t="shared" si="16"/>
        <v>51.49</v>
      </c>
      <c r="K68" s="95">
        <f t="shared" si="16"/>
        <v>43.414999999999999</v>
      </c>
      <c r="L68" s="95">
        <f t="shared" si="16"/>
        <v>41.8</v>
      </c>
      <c r="M68" s="95">
        <f t="shared" si="16"/>
        <v>34.959999999999994</v>
      </c>
      <c r="N68" s="95">
        <f t="shared" si="16"/>
        <v>35.055</v>
      </c>
      <c r="O68" s="95">
        <f t="shared" si="16"/>
        <v>50.751074212757736</v>
      </c>
      <c r="P68" s="95">
        <f t="shared" si="16"/>
        <v>32.54796067858944</v>
      </c>
      <c r="Q68" s="95">
        <f t="shared" si="16"/>
        <v>31.727957487158143</v>
      </c>
      <c r="R68" s="95">
        <f t="shared" si="16"/>
        <v>29.949025524166288</v>
      </c>
      <c r="S68" s="95">
        <f t="shared" si="16"/>
        <v>31.124421190464801</v>
      </c>
      <c r="T68" s="95">
        <f t="shared" si="16"/>
        <v>31.69930389723169</v>
      </c>
      <c r="U68" s="95">
        <f t="shared" si="16"/>
        <v>31.888767724343968</v>
      </c>
      <c r="V68" s="95">
        <f t="shared" si="16"/>
        <v>31.830779289767982</v>
      </c>
      <c r="W68" s="95">
        <f t="shared" si="17"/>
        <v>31.794257244088858</v>
      </c>
      <c r="X68" s="95">
        <f t="shared" si="17"/>
        <v>31.770799731920086</v>
      </c>
      <c r="Y68" s="95">
        <f t="shared" si="17"/>
        <v>31.750709610930787</v>
      </c>
      <c r="Z68" s="95">
        <f t="shared" si="17"/>
        <v>31.743509235621186</v>
      </c>
      <c r="AA68" s="95">
        <f t="shared" si="17"/>
        <v>31.741544979889387</v>
      </c>
      <c r="AB68" s="95">
        <f t="shared" si="17"/>
        <v>31.785326421240963</v>
      </c>
      <c r="AC68" s="95">
        <f t="shared" si="17"/>
        <v>31.829107862592537</v>
      </c>
      <c r="AD68" s="95">
        <f t="shared" si="17"/>
        <v>31.872889303944106</v>
      </c>
      <c r="AE68" s="95">
        <f t="shared" si="17"/>
        <v>31.916670745295676</v>
      </c>
      <c r="AF68" s="95">
        <f t="shared" si="17"/>
        <v>31.960452186647256</v>
      </c>
      <c r="AG68" s="95">
        <f t="shared" si="17"/>
        <v>32.004233627998829</v>
      </c>
      <c r="AH68" s="95">
        <f t="shared" si="17"/>
        <v>32.048015069350392</v>
      </c>
      <c r="AI68" s="95">
        <f t="shared" si="17"/>
        <v>32.091796510701968</v>
      </c>
      <c r="AJ68" s="95">
        <f t="shared" si="17"/>
        <v>32.135577952053531</v>
      </c>
      <c r="AK68" s="95">
        <f t="shared" si="18"/>
        <v>32.179359393405107</v>
      </c>
      <c r="AL68" s="95">
        <f t="shared" si="18"/>
        <v>32.223140834756684</v>
      </c>
      <c r="AM68" s="95">
        <f t="shared" si="18"/>
        <v>32.266922276108254</v>
      </c>
      <c r="AN68" s="95">
        <f t="shared" si="18"/>
        <v>32.310703717459816</v>
      </c>
      <c r="AO68" s="95">
        <f t="shared" si="18"/>
        <v>32.354485158811393</v>
      </c>
      <c r="AP68" s="95">
        <f t="shared" si="18"/>
        <v>32.39826660016297</v>
      </c>
      <c r="AQ68" s="95">
        <f t="shared" si="18"/>
        <v>32.442048041514546</v>
      </c>
      <c r="AR68" s="95">
        <f t="shared" si="18"/>
        <v>32.485829482866109</v>
      </c>
      <c r="AS68" s="95">
        <f t="shared" si="18"/>
        <v>32.529610924217685</v>
      </c>
      <c r="AT68" s="95">
        <f t="shared" si="18"/>
        <v>32.573392365569248</v>
      </c>
      <c r="AU68" s="95">
        <f t="shared" si="18"/>
        <v>32.617173806920832</v>
      </c>
      <c r="AV68" s="48">
        <v>5</v>
      </c>
      <c r="AW68" s="48">
        <v>0</v>
      </c>
      <c r="AX68" s="48">
        <v>0</v>
      </c>
      <c r="AY68" s="48">
        <v>0</v>
      </c>
      <c r="AZ68" s="48">
        <v>0</v>
      </c>
      <c r="BA68" s="48">
        <v>0</v>
      </c>
      <c r="BB68" s="48">
        <v>0</v>
      </c>
      <c r="BC68" s="48">
        <v>5</v>
      </c>
    </row>
    <row r="69" spans="2:55" ht="14.4">
      <c r="B69" s="92" t="str">
        <f>Processes!D68</f>
        <v>MINCRD</v>
      </c>
      <c r="C69" s="92" t="str">
        <f>Processes!E68</f>
        <v>Mining technology - Mining Crude Oil</v>
      </c>
      <c r="D69" s="93"/>
      <c r="E69" s="93" t="s">
        <v>88</v>
      </c>
      <c r="F69" s="94" t="str">
        <f t="shared" si="4"/>
        <v>MKr19</v>
      </c>
      <c r="G69" s="95">
        <f t="shared" si="16"/>
        <v>72.39</v>
      </c>
      <c r="H69" s="95">
        <f t="shared" si="16"/>
        <v>100.79499999999999</v>
      </c>
      <c r="I69" s="95">
        <f t="shared" si="16"/>
        <v>107.255</v>
      </c>
      <c r="J69" s="95">
        <f t="shared" si="16"/>
        <v>95.284999999999997</v>
      </c>
      <c r="K69" s="95">
        <f t="shared" si="16"/>
        <v>92.434999999999988</v>
      </c>
      <c r="L69" s="95">
        <f t="shared" si="16"/>
        <v>59.564999999999998</v>
      </c>
      <c r="M69" s="95">
        <f t="shared" si="16"/>
        <v>56.904999999999994</v>
      </c>
      <c r="N69" s="95">
        <f t="shared" si="16"/>
        <v>60.704999999999998</v>
      </c>
      <c r="O69" s="95">
        <f t="shared" si="16"/>
        <v>74.663266513337106</v>
      </c>
      <c r="P69" s="95">
        <f t="shared" si="16"/>
        <v>69.03441780821916</v>
      </c>
      <c r="Q69" s="95">
        <f t="shared" si="16"/>
        <v>67.631970550230122</v>
      </c>
      <c r="R69" s="95">
        <f t="shared" si="16"/>
        <v>46.72206120455769</v>
      </c>
      <c r="S69" s="95">
        <f t="shared" si="16"/>
        <v>49.952257260471079</v>
      </c>
      <c r="T69" s="95">
        <f t="shared" si="16"/>
        <v>52.145468152516102</v>
      </c>
      <c r="U69" s="95">
        <f t="shared" si="16"/>
        <v>53.739968659338345</v>
      </c>
      <c r="V69" s="95">
        <f t="shared" si="16"/>
        <v>54.897107604482805</v>
      </c>
      <c r="W69" s="95">
        <f t="shared" si="17"/>
        <v>56.188956663113622</v>
      </c>
      <c r="X69" s="95">
        <f t="shared" si="17"/>
        <v>57.454144637525566</v>
      </c>
      <c r="Y69" s="95">
        <f t="shared" si="17"/>
        <v>58.618015544439388</v>
      </c>
      <c r="Z69" s="95">
        <f t="shared" si="17"/>
        <v>59.840122211312412</v>
      </c>
      <c r="AA69" s="95">
        <f t="shared" si="17"/>
        <v>60.99866547075451</v>
      </c>
      <c r="AB69" s="95">
        <f t="shared" si="17"/>
        <v>60.706456294846689</v>
      </c>
      <c r="AC69" s="95">
        <f t="shared" si="17"/>
        <v>60.414247118938881</v>
      </c>
      <c r="AD69" s="95">
        <f t="shared" si="17"/>
        <v>60.122037943031081</v>
      </c>
      <c r="AE69" s="95">
        <f t="shared" si="17"/>
        <v>59.829828767123267</v>
      </c>
      <c r="AF69" s="95">
        <f t="shared" si="17"/>
        <v>59.537619591215467</v>
      </c>
      <c r="AG69" s="95">
        <f t="shared" si="17"/>
        <v>59.24541041530766</v>
      </c>
      <c r="AH69" s="95">
        <f t="shared" si="17"/>
        <v>58.95320123939986</v>
      </c>
      <c r="AI69" s="95">
        <f t="shared" si="17"/>
        <v>58.66099206349206</v>
      </c>
      <c r="AJ69" s="95">
        <f t="shared" si="17"/>
        <v>58.368782887584253</v>
      </c>
      <c r="AK69" s="95">
        <f t="shared" si="18"/>
        <v>58.076573711676446</v>
      </c>
      <c r="AL69" s="95">
        <f t="shared" si="18"/>
        <v>57.784364535768646</v>
      </c>
      <c r="AM69" s="95">
        <f t="shared" si="18"/>
        <v>57.492155359860831</v>
      </c>
      <c r="AN69" s="95">
        <f t="shared" si="18"/>
        <v>57.199946183953024</v>
      </c>
      <c r="AO69" s="95">
        <f t="shared" si="18"/>
        <v>56.907737008045224</v>
      </c>
      <c r="AP69" s="95">
        <f t="shared" si="18"/>
        <v>56.615527832137417</v>
      </c>
      <c r="AQ69" s="95">
        <f t="shared" si="18"/>
        <v>56.32331865622961</v>
      </c>
      <c r="AR69" s="95">
        <f t="shared" si="18"/>
        <v>56.031109480321803</v>
      </c>
      <c r="AS69" s="95">
        <f t="shared" si="18"/>
        <v>55.738900304414003</v>
      </c>
      <c r="AT69" s="95">
        <f t="shared" si="18"/>
        <v>55.446691128506195</v>
      </c>
      <c r="AU69" s="95">
        <f t="shared" si="18"/>
        <v>55.154481952598395</v>
      </c>
      <c r="AV69" s="48">
        <v>5</v>
      </c>
      <c r="AW69" s="48">
        <v>0</v>
      </c>
      <c r="AX69" s="48">
        <v>0</v>
      </c>
      <c r="AY69" s="48">
        <v>0</v>
      </c>
      <c r="AZ69" s="48">
        <v>0</v>
      </c>
      <c r="BA69" s="48">
        <v>0</v>
      </c>
      <c r="BB69" s="48">
        <v>0</v>
      </c>
      <c r="BC69" s="48">
        <v>5</v>
      </c>
    </row>
    <row r="70" spans="2:55" ht="14.4">
      <c r="B70" s="92" t="str">
        <f>Processes!D69</f>
        <v>MINWIN</v>
      </c>
      <c r="C70" s="92" t="str">
        <f>Processes!E69</f>
        <v>Mining technology - Wind</v>
      </c>
      <c r="D70" s="93"/>
      <c r="E70" s="93" t="str">
        <f t="shared" si="15"/>
        <v>WIN</v>
      </c>
      <c r="F70" s="94" t="str">
        <f t="shared" si="4"/>
        <v>MKr19</v>
      </c>
      <c r="G70" s="95">
        <f t="shared" si="16"/>
        <v>0</v>
      </c>
      <c r="H70" s="95">
        <f t="shared" si="16"/>
        <v>0</v>
      </c>
      <c r="I70" s="95">
        <f t="shared" si="16"/>
        <v>0</v>
      </c>
      <c r="J70" s="95">
        <f t="shared" si="16"/>
        <v>0</v>
      </c>
      <c r="K70" s="95">
        <f t="shared" si="16"/>
        <v>0</v>
      </c>
      <c r="L70" s="95">
        <f t="shared" si="16"/>
        <v>0</v>
      </c>
      <c r="M70" s="95">
        <f t="shared" si="16"/>
        <v>0</v>
      </c>
      <c r="N70" s="95">
        <f t="shared" si="16"/>
        <v>0</v>
      </c>
      <c r="O70" s="95">
        <f t="shared" si="16"/>
        <v>0</v>
      </c>
      <c r="P70" s="95">
        <f t="shared" si="16"/>
        <v>0</v>
      </c>
      <c r="Q70" s="95">
        <f t="shared" si="16"/>
        <v>0</v>
      </c>
      <c r="R70" s="95">
        <f t="shared" si="16"/>
        <v>0</v>
      </c>
      <c r="S70" s="95">
        <f t="shared" si="16"/>
        <v>0</v>
      </c>
      <c r="T70" s="95">
        <f t="shared" si="16"/>
        <v>0</v>
      </c>
      <c r="U70" s="95">
        <f t="shared" si="16"/>
        <v>0</v>
      </c>
      <c r="V70" s="95">
        <f t="shared" si="16"/>
        <v>0</v>
      </c>
      <c r="W70" s="95">
        <f t="shared" si="17"/>
        <v>0</v>
      </c>
      <c r="X70" s="95">
        <f t="shared" si="17"/>
        <v>0</v>
      </c>
      <c r="Y70" s="95">
        <f t="shared" si="17"/>
        <v>0</v>
      </c>
      <c r="Z70" s="95">
        <f t="shared" si="17"/>
        <v>0</v>
      </c>
      <c r="AA70" s="95">
        <f t="shared" si="17"/>
        <v>0</v>
      </c>
      <c r="AB70" s="95">
        <f t="shared" si="17"/>
        <v>0</v>
      </c>
      <c r="AC70" s="95">
        <f t="shared" si="17"/>
        <v>0</v>
      </c>
      <c r="AD70" s="95">
        <f t="shared" si="17"/>
        <v>0</v>
      </c>
      <c r="AE70" s="95">
        <f t="shared" si="17"/>
        <v>0</v>
      </c>
      <c r="AF70" s="95">
        <f t="shared" si="17"/>
        <v>0</v>
      </c>
      <c r="AG70" s="95">
        <f t="shared" si="17"/>
        <v>0</v>
      </c>
      <c r="AH70" s="95">
        <f t="shared" si="17"/>
        <v>0</v>
      </c>
      <c r="AI70" s="95">
        <f t="shared" si="17"/>
        <v>0</v>
      </c>
      <c r="AJ70" s="95">
        <f t="shared" si="17"/>
        <v>0</v>
      </c>
      <c r="AK70" s="95">
        <f t="shared" si="18"/>
        <v>0</v>
      </c>
      <c r="AL70" s="95">
        <f t="shared" si="18"/>
        <v>0</v>
      </c>
      <c r="AM70" s="95">
        <f t="shared" si="18"/>
        <v>0</v>
      </c>
      <c r="AN70" s="95">
        <f t="shared" si="18"/>
        <v>0</v>
      </c>
      <c r="AO70" s="95">
        <f t="shared" si="18"/>
        <v>0</v>
      </c>
      <c r="AP70" s="95">
        <f t="shared" si="18"/>
        <v>0</v>
      </c>
      <c r="AQ70" s="95">
        <f t="shared" si="18"/>
        <v>0</v>
      </c>
      <c r="AR70" s="95">
        <f t="shared" si="18"/>
        <v>0</v>
      </c>
      <c r="AS70" s="95">
        <f t="shared" si="18"/>
        <v>0</v>
      </c>
      <c r="AT70" s="95">
        <f t="shared" si="18"/>
        <v>0</v>
      </c>
      <c r="AU70" s="95">
        <f t="shared" si="18"/>
        <v>0</v>
      </c>
      <c r="AV70" s="48">
        <v>5</v>
      </c>
    </row>
    <row r="71" spans="2:55" ht="14.4">
      <c r="B71" s="92" t="str">
        <f>Processes!D70</f>
        <v>MINHYD</v>
      </c>
      <c r="C71" s="92" t="str">
        <f>Processes!E70</f>
        <v>Mining technology - Hydro</v>
      </c>
      <c r="D71" s="93"/>
      <c r="E71" s="93" t="str">
        <f t="shared" si="15"/>
        <v>HYD</v>
      </c>
      <c r="F71" s="94" t="str">
        <f t="shared" si="4"/>
        <v>MKr19</v>
      </c>
      <c r="G71" s="95">
        <f t="shared" si="16"/>
        <v>0</v>
      </c>
      <c r="H71" s="95">
        <f t="shared" si="16"/>
        <v>0</v>
      </c>
      <c r="I71" s="95">
        <f t="shared" si="16"/>
        <v>0</v>
      </c>
      <c r="J71" s="95">
        <f t="shared" si="16"/>
        <v>0</v>
      </c>
      <c r="K71" s="95">
        <f t="shared" si="16"/>
        <v>0</v>
      </c>
      <c r="L71" s="95">
        <f t="shared" si="16"/>
        <v>0</v>
      </c>
      <c r="M71" s="95">
        <f t="shared" si="16"/>
        <v>0</v>
      </c>
      <c r="N71" s="95">
        <f t="shared" si="16"/>
        <v>0</v>
      </c>
      <c r="O71" s="95">
        <f t="shared" si="16"/>
        <v>0</v>
      </c>
      <c r="P71" s="95">
        <f t="shared" si="16"/>
        <v>0</v>
      </c>
      <c r="Q71" s="95">
        <f t="shared" si="16"/>
        <v>0</v>
      </c>
      <c r="R71" s="95">
        <f t="shared" si="16"/>
        <v>0</v>
      </c>
      <c r="S71" s="95">
        <f t="shared" si="16"/>
        <v>0</v>
      </c>
      <c r="T71" s="95">
        <f t="shared" si="16"/>
        <v>0</v>
      </c>
      <c r="U71" s="95">
        <f t="shared" si="16"/>
        <v>0</v>
      </c>
      <c r="V71" s="95">
        <f t="shared" si="16"/>
        <v>0</v>
      </c>
      <c r="W71" s="95">
        <f t="shared" si="17"/>
        <v>0</v>
      </c>
      <c r="X71" s="95">
        <f t="shared" si="17"/>
        <v>0</v>
      </c>
      <c r="Y71" s="95">
        <f t="shared" si="17"/>
        <v>0</v>
      </c>
      <c r="Z71" s="95">
        <f t="shared" si="17"/>
        <v>0</v>
      </c>
      <c r="AA71" s="95">
        <f t="shared" si="17"/>
        <v>0</v>
      </c>
      <c r="AB71" s="95">
        <f t="shared" si="17"/>
        <v>0</v>
      </c>
      <c r="AC71" s="95">
        <f t="shared" si="17"/>
        <v>0</v>
      </c>
      <c r="AD71" s="95">
        <f t="shared" si="17"/>
        <v>0</v>
      </c>
      <c r="AE71" s="95">
        <f t="shared" si="17"/>
        <v>0</v>
      </c>
      <c r="AF71" s="95">
        <f t="shared" si="17"/>
        <v>0</v>
      </c>
      <c r="AG71" s="95">
        <f t="shared" si="17"/>
        <v>0</v>
      </c>
      <c r="AH71" s="95">
        <f t="shared" si="17"/>
        <v>0</v>
      </c>
      <c r="AI71" s="95">
        <f t="shared" si="17"/>
        <v>0</v>
      </c>
      <c r="AJ71" s="95">
        <f t="shared" si="17"/>
        <v>0</v>
      </c>
      <c r="AK71" s="95">
        <f t="shared" si="18"/>
        <v>0</v>
      </c>
      <c r="AL71" s="95">
        <f t="shared" si="18"/>
        <v>0</v>
      </c>
      <c r="AM71" s="95">
        <f t="shared" si="18"/>
        <v>0</v>
      </c>
      <c r="AN71" s="95">
        <f t="shared" si="18"/>
        <v>0</v>
      </c>
      <c r="AO71" s="95">
        <f t="shared" si="18"/>
        <v>0</v>
      </c>
      <c r="AP71" s="95">
        <f t="shared" si="18"/>
        <v>0</v>
      </c>
      <c r="AQ71" s="95">
        <f t="shared" si="18"/>
        <v>0</v>
      </c>
      <c r="AR71" s="95">
        <f t="shared" si="18"/>
        <v>0</v>
      </c>
      <c r="AS71" s="95">
        <f t="shared" si="18"/>
        <v>0</v>
      </c>
      <c r="AT71" s="95">
        <f t="shared" si="18"/>
        <v>0</v>
      </c>
      <c r="AU71" s="95">
        <f t="shared" si="18"/>
        <v>0</v>
      </c>
      <c r="AV71" s="48">
        <v>5</v>
      </c>
    </row>
    <row r="72" spans="2:55" ht="14.4">
      <c r="B72" s="92" t="str">
        <f>Processes!D71</f>
        <v>MINSOL</v>
      </c>
      <c r="C72" s="92" t="str">
        <f>Processes!E71</f>
        <v>Mining technology - Solar</v>
      </c>
      <c r="D72" s="93"/>
      <c r="E72" s="93" t="str">
        <f t="shared" si="15"/>
        <v>SOL</v>
      </c>
      <c r="F72" s="94" t="str">
        <f t="shared" si="4"/>
        <v>MKr19</v>
      </c>
      <c r="G72" s="95">
        <f t="shared" ref="G72:V75" si="19">IFERROR(INDEX($G$122:$AU$177,MATCH($E72,$E$122:$E$177,0),MATCH(G$6,$G$121:$AU$121,0)),0)*$E$188</f>
        <v>0</v>
      </c>
      <c r="H72" s="95">
        <f t="shared" si="19"/>
        <v>0</v>
      </c>
      <c r="I72" s="95">
        <f t="shared" si="19"/>
        <v>0</v>
      </c>
      <c r="J72" s="95">
        <f t="shared" si="19"/>
        <v>0</v>
      </c>
      <c r="K72" s="95">
        <f t="shared" si="19"/>
        <v>0</v>
      </c>
      <c r="L72" s="95">
        <f t="shared" si="19"/>
        <v>0</v>
      </c>
      <c r="M72" s="95">
        <f t="shared" si="19"/>
        <v>0</v>
      </c>
      <c r="N72" s="95">
        <f t="shared" si="19"/>
        <v>0</v>
      </c>
      <c r="O72" s="95">
        <f t="shared" si="19"/>
        <v>0</v>
      </c>
      <c r="P72" s="95">
        <f t="shared" si="19"/>
        <v>0</v>
      </c>
      <c r="Q72" s="95">
        <f t="shared" si="19"/>
        <v>0</v>
      </c>
      <c r="R72" s="95">
        <f t="shared" si="19"/>
        <v>0</v>
      </c>
      <c r="S72" s="95">
        <f t="shared" si="19"/>
        <v>0</v>
      </c>
      <c r="T72" s="95">
        <f t="shared" si="19"/>
        <v>0</v>
      </c>
      <c r="U72" s="95">
        <f t="shared" si="19"/>
        <v>0</v>
      </c>
      <c r="V72" s="95">
        <f t="shared" si="19"/>
        <v>0</v>
      </c>
      <c r="W72" s="95">
        <f t="shared" ref="W72:AL75" si="20">IFERROR(INDEX($G$122:$AU$177,MATCH($E72,$E$122:$E$177,0),MATCH(W$6,$G$121:$AU$121,0)),0)*$E$188</f>
        <v>0</v>
      </c>
      <c r="X72" s="95">
        <f t="shared" si="20"/>
        <v>0</v>
      </c>
      <c r="Y72" s="95">
        <f t="shared" si="20"/>
        <v>0</v>
      </c>
      <c r="Z72" s="95">
        <f t="shared" si="20"/>
        <v>0</v>
      </c>
      <c r="AA72" s="95">
        <f t="shared" si="20"/>
        <v>0</v>
      </c>
      <c r="AB72" s="95">
        <f t="shared" si="20"/>
        <v>0</v>
      </c>
      <c r="AC72" s="95">
        <f t="shared" si="20"/>
        <v>0</v>
      </c>
      <c r="AD72" s="95">
        <f t="shared" si="20"/>
        <v>0</v>
      </c>
      <c r="AE72" s="95">
        <f t="shared" si="20"/>
        <v>0</v>
      </c>
      <c r="AF72" s="95">
        <f t="shared" si="20"/>
        <v>0</v>
      </c>
      <c r="AG72" s="95">
        <f t="shared" si="20"/>
        <v>0</v>
      </c>
      <c r="AH72" s="95">
        <f t="shared" si="20"/>
        <v>0</v>
      </c>
      <c r="AI72" s="95">
        <f t="shared" si="20"/>
        <v>0</v>
      </c>
      <c r="AJ72" s="95">
        <f t="shared" si="20"/>
        <v>0</v>
      </c>
      <c r="AK72" s="95">
        <f t="shared" si="20"/>
        <v>0</v>
      </c>
      <c r="AL72" s="95">
        <f t="shared" si="20"/>
        <v>0</v>
      </c>
      <c r="AM72" s="95">
        <f t="shared" ref="AK72:AU75" si="21">IFERROR(INDEX($G$122:$AU$177,MATCH($E72,$E$122:$E$177,0),MATCH(AM$6,$G$121:$AU$121,0)),0)*$E$188</f>
        <v>0</v>
      </c>
      <c r="AN72" s="95">
        <f t="shared" si="21"/>
        <v>0</v>
      </c>
      <c r="AO72" s="95">
        <f t="shared" si="21"/>
        <v>0</v>
      </c>
      <c r="AP72" s="95">
        <f t="shared" si="21"/>
        <v>0</v>
      </c>
      <c r="AQ72" s="95">
        <f t="shared" si="21"/>
        <v>0</v>
      </c>
      <c r="AR72" s="95">
        <f t="shared" si="21"/>
        <v>0</v>
      </c>
      <c r="AS72" s="95">
        <f t="shared" si="21"/>
        <v>0</v>
      </c>
      <c r="AT72" s="95">
        <f t="shared" si="21"/>
        <v>0</v>
      </c>
      <c r="AU72" s="95">
        <f t="shared" si="21"/>
        <v>0</v>
      </c>
      <c r="AV72" s="48">
        <v>5</v>
      </c>
    </row>
    <row r="73" spans="2:55" ht="14.4">
      <c r="B73" s="92" t="str">
        <f>Processes!D72</f>
        <v>MINGEO</v>
      </c>
      <c r="C73" s="92" t="str">
        <f>Processes!E72</f>
        <v>Mining technology - Geothermal</v>
      </c>
      <c r="D73" s="93"/>
      <c r="E73" s="93" t="str">
        <f t="shared" si="15"/>
        <v>GEO</v>
      </c>
      <c r="F73" s="94" t="str">
        <f t="shared" si="4"/>
        <v>MKr19</v>
      </c>
      <c r="G73" s="95">
        <f t="shared" si="19"/>
        <v>0</v>
      </c>
      <c r="H73" s="95">
        <f t="shared" si="19"/>
        <v>0</v>
      </c>
      <c r="I73" s="95">
        <f t="shared" si="19"/>
        <v>0</v>
      </c>
      <c r="J73" s="95">
        <f t="shared" si="19"/>
        <v>0</v>
      </c>
      <c r="K73" s="95">
        <f t="shared" si="19"/>
        <v>0</v>
      </c>
      <c r="L73" s="95">
        <f t="shared" si="19"/>
        <v>0</v>
      </c>
      <c r="M73" s="95">
        <f t="shared" si="19"/>
        <v>0</v>
      </c>
      <c r="N73" s="95">
        <f t="shared" si="19"/>
        <v>0</v>
      </c>
      <c r="O73" s="95">
        <f t="shared" si="19"/>
        <v>0</v>
      </c>
      <c r="P73" s="95">
        <f t="shared" si="19"/>
        <v>0</v>
      </c>
      <c r="Q73" s="95">
        <f t="shared" si="19"/>
        <v>0</v>
      </c>
      <c r="R73" s="95">
        <f t="shared" si="19"/>
        <v>0</v>
      </c>
      <c r="S73" s="95">
        <f t="shared" si="19"/>
        <v>0</v>
      </c>
      <c r="T73" s="95">
        <f t="shared" si="19"/>
        <v>0</v>
      </c>
      <c r="U73" s="95">
        <f t="shared" si="19"/>
        <v>0</v>
      </c>
      <c r="V73" s="95">
        <f t="shared" si="19"/>
        <v>0</v>
      </c>
      <c r="W73" s="95">
        <f t="shared" si="20"/>
        <v>0</v>
      </c>
      <c r="X73" s="95">
        <f t="shared" si="20"/>
        <v>0</v>
      </c>
      <c r="Y73" s="95">
        <f t="shared" si="20"/>
        <v>0</v>
      </c>
      <c r="Z73" s="95">
        <f t="shared" si="20"/>
        <v>0</v>
      </c>
      <c r="AA73" s="95">
        <f t="shared" si="20"/>
        <v>0</v>
      </c>
      <c r="AB73" s="95">
        <f t="shared" si="20"/>
        <v>0</v>
      </c>
      <c r="AC73" s="95">
        <f t="shared" si="20"/>
        <v>0</v>
      </c>
      <c r="AD73" s="95">
        <f t="shared" si="20"/>
        <v>0</v>
      </c>
      <c r="AE73" s="95">
        <f t="shared" si="20"/>
        <v>0</v>
      </c>
      <c r="AF73" s="95">
        <f t="shared" si="20"/>
        <v>0</v>
      </c>
      <c r="AG73" s="95">
        <f t="shared" si="20"/>
        <v>0</v>
      </c>
      <c r="AH73" s="95">
        <f t="shared" si="20"/>
        <v>0</v>
      </c>
      <c r="AI73" s="95">
        <f t="shared" si="20"/>
        <v>0</v>
      </c>
      <c r="AJ73" s="95">
        <f t="shared" si="20"/>
        <v>0</v>
      </c>
      <c r="AK73" s="95">
        <f t="shared" si="21"/>
        <v>0</v>
      </c>
      <c r="AL73" s="95">
        <f t="shared" si="21"/>
        <v>0</v>
      </c>
      <c r="AM73" s="95">
        <f t="shared" si="21"/>
        <v>0</v>
      </c>
      <c r="AN73" s="95">
        <f t="shared" si="21"/>
        <v>0</v>
      </c>
      <c r="AO73" s="95">
        <f t="shared" si="21"/>
        <v>0</v>
      </c>
      <c r="AP73" s="95">
        <f t="shared" si="21"/>
        <v>0</v>
      </c>
      <c r="AQ73" s="95">
        <f t="shared" si="21"/>
        <v>0</v>
      </c>
      <c r="AR73" s="95">
        <f t="shared" si="21"/>
        <v>0</v>
      </c>
      <c r="AS73" s="95">
        <f t="shared" si="21"/>
        <v>0</v>
      </c>
      <c r="AT73" s="95">
        <f t="shared" si="21"/>
        <v>0</v>
      </c>
      <c r="AU73" s="95">
        <f t="shared" si="21"/>
        <v>0</v>
      </c>
      <c r="AV73" s="48">
        <v>5</v>
      </c>
    </row>
    <row r="74" spans="2:55" ht="14.4">
      <c r="B74" s="92" t="str">
        <f>Processes!D73</f>
        <v>MINWAV</v>
      </c>
      <c r="C74" s="92" t="str">
        <f>Processes!E73</f>
        <v>Mining technology - Wave</v>
      </c>
      <c r="D74" s="93"/>
      <c r="E74" s="93" t="str">
        <f t="shared" si="15"/>
        <v>WAV</v>
      </c>
      <c r="F74" s="94" t="str">
        <f t="shared" si="4"/>
        <v>MKr19</v>
      </c>
      <c r="G74" s="95">
        <f t="shared" si="19"/>
        <v>0</v>
      </c>
      <c r="H74" s="95">
        <f t="shared" si="19"/>
        <v>0</v>
      </c>
      <c r="I74" s="95">
        <f t="shared" si="19"/>
        <v>0</v>
      </c>
      <c r="J74" s="95">
        <f t="shared" si="19"/>
        <v>0</v>
      </c>
      <c r="K74" s="95">
        <f t="shared" si="19"/>
        <v>0</v>
      </c>
      <c r="L74" s="95">
        <f t="shared" si="19"/>
        <v>0</v>
      </c>
      <c r="M74" s="95">
        <f t="shared" si="19"/>
        <v>0</v>
      </c>
      <c r="N74" s="95">
        <f t="shared" si="19"/>
        <v>0</v>
      </c>
      <c r="O74" s="95">
        <f t="shared" si="19"/>
        <v>0</v>
      </c>
      <c r="P74" s="95">
        <f t="shared" si="19"/>
        <v>0</v>
      </c>
      <c r="Q74" s="95">
        <f t="shared" si="19"/>
        <v>0</v>
      </c>
      <c r="R74" s="95">
        <f t="shared" si="19"/>
        <v>0</v>
      </c>
      <c r="S74" s="95">
        <f t="shared" si="19"/>
        <v>0</v>
      </c>
      <c r="T74" s="95">
        <f t="shared" si="19"/>
        <v>0</v>
      </c>
      <c r="U74" s="95">
        <f t="shared" si="19"/>
        <v>0</v>
      </c>
      <c r="V74" s="95">
        <f t="shared" si="19"/>
        <v>0</v>
      </c>
      <c r="W74" s="95">
        <f t="shared" si="20"/>
        <v>0</v>
      </c>
      <c r="X74" s="95">
        <f t="shared" si="20"/>
        <v>0</v>
      </c>
      <c r="Y74" s="95">
        <f t="shared" si="20"/>
        <v>0</v>
      </c>
      <c r="Z74" s="95">
        <f t="shared" si="20"/>
        <v>0</v>
      </c>
      <c r="AA74" s="95">
        <f t="shared" si="20"/>
        <v>0</v>
      </c>
      <c r="AB74" s="95">
        <f t="shared" si="20"/>
        <v>0</v>
      </c>
      <c r="AC74" s="95">
        <f t="shared" si="20"/>
        <v>0</v>
      </c>
      <c r="AD74" s="95">
        <f t="shared" si="20"/>
        <v>0</v>
      </c>
      <c r="AE74" s="95">
        <f t="shared" si="20"/>
        <v>0</v>
      </c>
      <c r="AF74" s="95">
        <f t="shared" si="20"/>
        <v>0</v>
      </c>
      <c r="AG74" s="95">
        <f t="shared" si="20"/>
        <v>0</v>
      </c>
      <c r="AH74" s="95">
        <f t="shared" si="20"/>
        <v>0</v>
      </c>
      <c r="AI74" s="95">
        <f t="shared" si="20"/>
        <v>0</v>
      </c>
      <c r="AJ74" s="95">
        <f t="shared" si="20"/>
        <v>0</v>
      </c>
      <c r="AK74" s="95">
        <f t="shared" si="21"/>
        <v>0</v>
      </c>
      <c r="AL74" s="95">
        <f t="shared" si="21"/>
        <v>0</v>
      </c>
      <c r="AM74" s="95">
        <f t="shared" si="21"/>
        <v>0</v>
      </c>
      <c r="AN74" s="95">
        <f t="shared" si="21"/>
        <v>0</v>
      </c>
      <c r="AO74" s="95">
        <f t="shared" si="21"/>
        <v>0</v>
      </c>
      <c r="AP74" s="95">
        <f t="shared" si="21"/>
        <v>0</v>
      </c>
      <c r="AQ74" s="95">
        <f t="shared" si="21"/>
        <v>0</v>
      </c>
      <c r="AR74" s="95">
        <f t="shared" si="21"/>
        <v>0</v>
      </c>
      <c r="AS74" s="95">
        <f t="shared" si="21"/>
        <v>0</v>
      </c>
      <c r="AT74" s="95">
        <f t="shared" si="21"/>
        <v>0</v>
      </c>
      <c r="AU74" s="95">
        <f t="shared" si="21"/>
        <v>0</v>
      </c>
      <c r="AV74" s="48">
        <v>5</v>
      </c>
    </row>
    <row r="75" spans="2:55" ht="14.4">
      <c r="B75" s="96" t="str">
        <f>Processes!D74</f>
        <v>MINMOV</v>
      </c>
      <c r="C75" s="96" t="str">
        <f>Processes!E74</f>
        <v>Mining technology - Movement - Dummy commodity for bike and walk</v>
      </c>
      <c r="D75" s="97"/>
      <c r="E75" s="97" t="str">
        <f t="shared" si="15"/>
        <v>MOV</v>
      </c>
      <c r="F75" s="94" t="str">
        <f>IFERROR(VLOOKUP(E75,$E$122:$F$174,2,FALSE),"MKr19")</f>
        <v>MKr19</v>
      </c>
      <c r="G75" s="98">
        <f t="shared" si="19"/>
        <v>0</v>
      </c>
      <c r="H75" s="98">
        <f t="shared" si="19"/>
        <v>0</v>
      </c>
      <c r="I75" s="98">
        <f t="shared" si="19"/>
        <v>0</v>
      </c>
      <c r="J75" s="98">
        <f t="shared" si="19"/>
        <v>0</v>
      </c>
      <c r="K75" s="98">
        <f t="shared" si="19"/>
        <v>0</v>
      </c>
      <c r="L75" s="98">
        <f t="shared" si="19"/>
        <v>0</v>
      </c>
      <c r="M75" s="98">
        <f t="shared" si="19"/>
        <v>0</v>
      </c>
      <c r="N75" s="98">
        <f t="shared" si="19"/>
        <v>0</v>
      </c>
      <c r="O75" s="98">
        <f t="shared" si="19"/>
        <v>0</v>
      </c>
      <c r="P75" s="98">
        <f t="shared" si="19"/>
        <v>0</v>
      </c>
      <c r="Q75" s="98">
        <f t="shared" si="19"/>
        <v>0</v>
      </c>
      <c r="R75" s="98">
        <f t="shared" si="19"/>
        <v>0</v>
      </c>
      <c r="S75" s="98">
        <f t="shared" si="19"/>
        <v>0</v>
      </c>
      <c r="T75" s="98">
        <f t="shared" si="19"/>
        <v>0</v>
      </c>
      <c r="U75" s="98">
        <f t="shared" si="19"/>
        <v>0</v>
      </c>
      <c r="V75" s="98">
        <f t="shared" si="19"/>
        <v>0</v>
      </c>
      <c r="W75" s="98">
        <f t="shared" si="20"/>
        <v>0</v>
      </c>
      <c r="X75" s="98">
        <f t="shared" si="20"/>
        <v>0</v>
      </c>
      <c r="Y75" s="98">
        <f t="shared" si="20"/>
        <v>0</v>
      </c>
      <c r="Z75" s="98">
        <f t="shared" si="20"/>
        <v>0</v>
      </c>
      <c r="AA75" s="98">
        <f t="shared" si="20"/>
        <v>0</v>
      </c>
      <c r="AB75" s="98">
        <f t="shared" si="20"/>
        <v>0</v>
      </c>
      <c r="AC75" s="98">
        <f t="shared" si="20"/>
        <v>0</v>
      </c>
      <c r="AD75" s="98">
        <f t="shared" si="20"/>
        <v>0</v>
      </c>
      <c r="AE75" s="98">
        <f t="shared" si="20"/>
        <v>0</v>
      </c>
      <c r="AF75" s="98">
        <f t="shared" si="20"/>
        <v>0</v>
      </c>
      <c r="AG75" s="98">
        <f t="shared" si="20"/>
        <v>0</v>
      </c>
      <c r="AH75" s="98">
        <f t="shared" si="20"/>
        <v>0</v>
      </c>
      <c r="AI75" s="98">
        <f t="shared" si="20"/>
        <v>0</v>
      </c>
      <c r="AJ75" s="98">
        <f t="shared" si="20"/>
        <v>0</v>
      </c>
      <c r="AK75" s="98">
        <f t="shared" si="21"/>
        <v>0</v>
      </c>
      <c r="AL75" s="98">
        <f t="shared" si="21"/>
        <v>0</v>
      </c>
      <c r="AM75" s="98">
        <f t="shared" si="21"/>
        <v>0</v>
      </c>
      <c r="AN75" s="98">
        <f t="shared" si="21"/>
        <v>0</v>
      </c>
      <c r="AO75" s="98">
        <f t="shared" si="21"/>
        <v>0</v>
      </c>
      <c r="AP75" s="98">
        <f t="shared" si="21"/>
        <v>0</v>
      </c>
      <c r="AQ75" s="98">
        <f t="shared" si="21"/>
        <v>0</v>
      </c>
      <c r="AR75" s="98">
        <f t="shared" si="21"/>
        <v>0</v>
      </c>
      <c r="AS75" s="98">
        <f t="shared" si="21"/>
        <v>0</v>
      </c>
      <c r="AT75" s="98">
        <f t="shared" si="21"/>
        <v>0</v>
      </c>
      <c r="AU75" s="98">
        <f t="shared" si="21"/>
        <v>0</v>
      </c>
      <c r="AV75" s="48">
        <v>5</v>
      </c>
    </row>
    <row r="76" spans="2:55" ht="14.4">
      <c r="B76" s="92" t="str">
        <f>Processes!D75</f>
        <v>EXPCOA</v>
      </c>
      <c r="C76" s="92" t="str">
        <f>Processes!E75</f>
        <v>Export technology - Coal</v>
      </c>
      <c r="D76" s="93" t="str">
        <f>IF(LEN(B76)=6,RIGHT(B76,3),RIGHT(B76,4))</f>
        <v>COA</v>
      </c>
      <c r="E76" s="48"/>
      <c r="F76" s="94" t="str">
        <f t="shared" ref="F76:F96" si="22">IFERROR(VLOOKUP(D76,$E$122:$F$174,2,FALSE),"MKr19")</f>
        <v>MKr19</v>
      </c>
      <c r="G76" s="95">
        <f t="shared" ref="G76:V85" si="23">IFERROR(INDEX($G$122:$AU$177,MATCH($D76,$E$122:$E$177,0),MATCH(G$6,$G$121:$AU$121,0)),0)*$E$193</f>
        <v>21.945</v>
      </c>
      <c r="H76" s="95">
        <f t="shared" si="23"/>
        <v>26.314999999999998</v>
      </c>
      <c r="I76" s="95">
        <f t="shared" si="23"/>
        <v>22.704999999999998</v>
      </c>
      <c r="J76" s="95">
        <f t="shared" si="23"/>
        <v>19.285</v>
      </c>
      <c r="K76" s="95">
        <f t="shared" si="23"/>
        <v>16.34</v>
      </c>
      <c r="L76" s="95">
        <f t="shared" si="23"/>
        <v>14.914999999999999</v>
      </c>
      <c r="M76" s="95">
        <f t="shared" si="23"/>
        <v>11.589999999999998</v>
      </c>
      <c r="N76" s="95">
        <f t="shared" si="23"/>
        <v>11.114999999999998</v>
      </c>
      <c r="O76" s="95">
        <f t="shared" si="23"/>
        <v>21.78900632162258</v>
      </c>
      <c r="P76" s="95">
        <f t="shared" si="23"/>
        <v>14.756127705880644</v>
      </c>
      <c r="Q76" s="95">
        <f t="shared" si="23"/>
        <v>12.283074295108483</v>
      </c>
      <c r="R76" s="95">
        <f t="shared" si="23"/>
        <v>12.507756006608648</v>
      </c>
      <c r="S76" s="95">
        <f t="shared" si="23"/>
        <v>12.989799807358731</v>
      </c>
      <c r="T76" s="95">
        <f t="shared" si="23"/>
        <v>13.465230349692069</v>
      </c>
      <c r="U76" s="95">
        <f t="shared" si="23"/>
        <v>13.915030684931427</v>
      </c>
      <c r="V76" s="95">
        <f t="shared" si="23"/>
        <v>13.851853886698651</v>
      </c>
      <c r="W76" s="95">
        <f t="shared" ref="W76:AU85" si="24">IFERROR(INDEX($G$122:$AU$177,MATCH($D76,$E$122:$E$177,0),MATCH(W$6,$G$121:$AU$121,0)),0)*$E$193</f>
        <v>13.80507556918923</v>
      </c>
      <c r="X76" s="95">
        <f t="shared" si="24"/>
        <v>13.753369063433919</v>
      </c>
      <c r="Y76" s="95">
        <f t="shared" si="24"/>
        <v>13.692531115779898</v>
      </c>
      <c r="Z76" s="95">
        <f t="shared" si="24"/>
        <v>13.626765425212151</v>
      </c>
      <c r="AA76" s="95">
        <f t="shared" si="24"/>
        <v>13.553177994478832</v>
      </c>
      <c r="AB76" s="95">
        <f t="shared" si="24"/>
        <v>13.519158410926833</v>
      </c>
      <c r="AC76" s="95">
        <f t="shared" si="24"/>
        <v>13.485285401041429</v>
      </c>
      <c r="AD76" s="95">
        <f t="shared" si="24"/>
        <v>13.451158746657704</v>
      </c>
      <c r="AE76" s="95">
        <f t="shared" si="24"/>
        <v>13.417185755155389</v>
      </c>
      <c r="AF76" s="95">
        <f t="shared" si="24"/>
        <v>13.383193406292561</v>
      </c>
      <c r="AG76" s="95">
        <f t="shared" si="24"/>
        <v>13.349386406163774</v>
      </c>
      <c r="AH76" s="95">
        <f t="shared" si="24"/>
        <v>13.315362687933581</v>
      </c>
      <c r="AI76" s="95">
        <f t="shared" si="24"/>
        <v>13.281485201433636</v>
      </c>
      <c r="AJ76" s="95">
        <f t="shared" si="24"/>
        <v>13.247421773855388</v>
      </c>
      <c r="AK76" s="95">
        <f t="shared" si="24"/>
        <v>13.213418778043801</v>
      </c>
      <c r="AL76" s="95">
        <f t="shared" si="24"/>
        <v>13.179415681273062</v>
      </c>
      <c r="AM76" s="95">
        <f t="shared" si="24"/>
        <v>13.144779930167507</v>
      </c>
      <c r="AN76" s="95">
        <f t="shared" si="24"/>
        <v>13.110143029498113</v>
      </c>
      <c r="AO76" s="95">
        <f t="shared" si="24"/>
        <v>13.075504977795086</v>
      </c>
      <c r="AP76" s="95">
        <f t="shared" si="24"/>
        <v>13.040865773586766</v>
      </c>
      <c r="AQ76" s="95">
        <f t="shared" si="24"/>
        <v>13.006225415399589</v>
      </c>
      <c r="AR76" s="95">
        <f t="shared" si="24"/>
        <v>12.971583901758121</v>
      </c>
      <c r="AS76" s="95">
        <f t="shared" si="24"/>
        <v>12.936941231185042</v>
      </c>
      <c r="AT76" s="95">
        <f t="shared" si="24"/>
        <v>12.902297402201137</v>
      </c>
      <c r="AU76" s="95">
        <f t="shared" si="24"/>
        <v>12.867652413325308</v>
      </c>
      <c r="AV76" s="48">
        <v>5</v>
      </c>
    </row>
    <row r="77" spans="2:55" ht="14.4">
      <c r="B77" s="92" t="str">
        <f>Processes!D76</f>
        <v>EXPNGA</v>
      </c>
      <c r="C77" s="92" t="str">
        <f>Processes!E76</f>
        <v>Export technology - Natural Gas</v>
      </c>
      <c r="D77" s="93" t="str">
        <f>IF(LEN(B77)=6,RIGHT(B77,3),RIGHT(B77,4))</f>
        <v>NGA</v>
      </c>
      <c r="E77" s="48"/>
      <c r="F77" s="94" t="str">
        <f t="shared" si="22"/>
        <v>MKr19</v>
      </c>
      <c r="G77" s="95">
        <f t="shared" si="23"/>
        <v>42.18</v>
      </c>
      <c r="H77" s="95">
        <f t="shared" si="23"/>
        <v>43.795000000000002</v>
      </c>
      <c r="I77" s="95">
        <f t="shared" si="23"/>
        <v>52.344999999999999</v>
      </c>
      <c r="J77" s="95">
        <f t="shared" si="23"/>
        <v>51.49</v>
      </c>
      <c r="K77" s="95">
        <f t="shared" si="23"/>
        <v>43.414999999999999</v>
      </c>
      <c r="L77" s="95">
        <f t="shared" si="23"/>
        <v>41.8</v>
      </c>
      <c r="M77" s="95">
        <f t="shared" si="23"/>
        <v>34.959999999999994</v>
      </c>
      <c r="N77" s="95">
        <f t="shared" si="23"/>
        <v>35.055</v>
      </c>
      <c r="O77" s="95">
        <f t="shared" si="23"/>
        <v>50.751074212757736</v>
      </c>
      <c r="P77" s="95">
        <f t="shared" si="23"/>
        <v>32.54796067858944</v>
      </c>
      <c r="Q77" s="95">
        <f t="shared" si="23"/>
        <v>31.727957487158143</v>
      </c>
      <c r="R77" s="95">
        <f t="shared" si="23"/>
        <v>29.949025524166288</v>
      </c>
      <c r="S77" s="95">
        <f t="shared" si="23"/>
        <v>31.124421190464801</v>
      </c>
      <c r="T77" s="95">
        <f t="shared" si="23"/>
        <v>31.69930389723169</v>
      </c>
      <c r="U77" s="95">
        <f t="shared" si="23"/>
        <v>31.888767724343968</v>
      </c>
      <c r="V77" s="95">
        <f t="shared" si="23"/>
        <v>31.830779289767982</v>
      </c>
      <c r="W77" s="95">
        <f t="shared" si="24"/>
        <v>31.794257244088858</v>
      </c>
      <c r="X77" s="95">
        <f t="shared" si="24"/>
        <v>31.770799731920086</v>
      </c>
      <c r="Y77" s="95">
        <f t="shared" si="24"/>
        <v>31.750709610930787</v>
      </c>
      <c r="Z77" s="95">
        <f t="shared" si="24"/>
        <v>31.743509235621186</v>
      </c>
      <c r="AA77" s="95">
        <f t="shared" si="24"/>
        <v>31.741544979889387</v>
      </c>
      <c r="AB77" s="95">
        <f t="shared" si="24"/>
        <v>31.785326421240963</v>
      </c>
      <c r="AC77" s="95">
        <f t="shared" si="24"/>
        <v>31.829107862592537</v>
      </c>
      <c r="AD77" s="95">
        <f t="shared" si="24"/>
        <v>31.872889303944106</v>
      </c>
      <c r="AE77" s="95">
        <f t="shared" si="24"/>
        <v>31.916670745295676</v>
      </c>
      <c r="AF77" s="95">
        <f t="shared" si="24"/>
        <v>31.960452186647256</v>
      </c>
      <c r="AG77" s="95">
        <f t="shared" si="24"/>
        <v>32.004233627998829</v>
      </c>
      <c r="AH77" s="95">
        <f t="shared" si="24"/>
        <v>32.048015069350392</v>
      </c>
      <c r="AI77" s="95">
        <f t="shared" si="24"/>
        <v>32.091796510701968</v>
      </c>
      <c r="AJ77" s="95">
        <f t="shared" si="24"/>
        <v>32.135577952053531</v>
      </c>
      <c r="AK77" s="95">
        <f t="shared" si="24"/>
        <v>32.179359393405107</v>
      </c>
      <c r="AL77" s="95">
        <f t="shared" si="24"/>
        <v>32.223140834756684</v>
      </c>
      <c r="AM77" s="95">
        <f t="shared" si="24"/>
        <v>32.266922276108254</v>
      </c>
      <c r="AN77" s="95">
        <f t="shared" si="24"/>
        <v>32.310703717459816</v>
      </c>
      <c r="AO77" s="95">
        <f t="shared" si="24"/>
        <v>32.354485158811393</v>
      </c>
      <c r="AP77" s="95">
        <f t="shared" si="24"/>
        <v>32.39826660016297</v>
      </c>
      <c r="AQ77" s="95">
        <f t="shared" si="24"/>
        <v>32.442048041514546</v>
      </c>
      <c r="AR77" s="95">
        <f t="shared" si="24"/>
        <v>32.485829482866109</v>
      </c>
      <c r="AS77" s="95">
        <f t="shared" si="24"/>
        <v>32.529610924217685</v>
      </c>
      <c r="AT77" s="95">
        <f t="shared" si="24"/>
        <v>32.573392365569248</v>
      </c>
      <c r="AU77" s="95">
        <f t="shared" si="24"/>
        <v>32.617173806920832</v>
      </c>
      <c r="AV77" s="48">
        <v>5</v>
      </c>
      <c r="AW77" s="99"/>
      <c r="AX77" s="99"/>
      <c r="AY77" s="99"/>
      <c r="AZ77" s="99"/>
      <c r="BA77" s="99"/>
      <c r="BB77" s="99"/>
    </row>
    <row r="78" spans="2:55" ht="14.4">
      <c r="B78" s="92" t="str">
        <f>Processes!D77</f>
        <v>EXPCRD</v>
      </c>
      <c r="C78" s="92" t="str">
        <f>Processes!E77</f>
        <v>Export technology - Crude Oil</v>
      </c>
      <c r="D78" s="93" t="str">
        <f t="shared" ref="D78:D112" si="25">IF(LEN(B78)=6,RIGHT(B78,3),RIGHT(B78,4))</f>
        <v>CRD</v>
      </c>
      <c r="E78" s="79"/>
      <c r="F78" s="94" t="str">
        <f t="shared" si="22"/>
        <v>MKr19</v>
      </c>
      <c r="G78" s="95">
        <f t="shared" si="23"/>
        <v>72.39</v>
      </c>
      <c r="H78" s="95">
        <f t="shared" si="23"/>
        <v>100.79499999999999</v>
      </c>
      <c r="I78" s="95">
        <f t="shared" si="23"/>
        <v>107.255</v>
      </c>
      <c r="J78" s="95">
        <f t="shared" si="23"/>
        <v>95.284999999999997</v>
      </c>
      <c r="K78" s="95">
        <f t="shared" si="23"/>
        <v>92.434999999999988</v>
      </c>
      <c r="L78" s="95">
        <f t="shared" si="23"/>
        <v>59.564999999999998</v>
      </c>
      <c r="M78" s="95">
        <f t="shared" si="23"/>
        <v>56.904999999999994</v>
      </c>
      <c r="N78" s="95">
        <f t="shared" si="23"/>
        <v>60.704999999999998</v>
      </c>
      <c r="O78" s="95">
        <f t="shared" si="23"/>
        <v>74.663266513337106</v>
      </c>
      <c r="P78" s="95">
        <f t="shared" si="23"/>
        <v>69.03441780821916</v>
      </c>
      <c r="Q78" s="95">
        <f t="shared" si="23"/>
        <v>67.631970550230122</v>
      </c>
      <c r="R78" s="95">
        <f t="shared" si="23"/>
        <v>46.72206120455769</v>
      </c>
      <c r="S78" s="95">
        <f t="shared" si="23"/>
        <v>49.952257260471079</v>
      </c>
      <c r="T78" s="95">
        <f t="shared" si="23"/>
        <v>52.145468152516102</v>
      </c>
      <c r="U78" s="95">
        <f t="shared" si="23"/>
        <v>53.739968659338345</v>
      </c>
      <c r="V78" s="95">
        <f t="shared" si="23"/>
        <v>54.897107604482805</v>
      </c>
      <c r="W78" s="95">
        <f t="shared" si="24"/>
        <v>56.188956663113622</v>
      </c>
      <c r="X78" s="95">
        <f t="shared" si="24"/>
        <v>57.454144637525566</v>
      </c>
      <c r="Y78" s="95">
        <f t="shared" si="24"/>
        <v>58.618015544439388</v>
      </c>
      <c r="Z78" s="95">
        <f t="shared" si="24"/>
        <v>59.840122211312412</v>
      </c>
      <c r="AA78" s="95">
        <f t="shared" si="24"/>
        <v>60.99866547075451</v>
      </c>
      <c r="AB78" s="95">
        <f t="shared" si="24"/>
        <v>60.706456294846689</v>
      </c>
      <c r="AC78" s="95">
        <f t="shared" si="24"/>
        <v>60.414247118938881</v>
      </c>
      <c r="AD78" s="95">
        <f t="shared" si="24"/>
        <v>60.122037943031081</v>
      </c>
      <c r="AE78" s="95">
        <f t="shared" si="24"/>
        <v>59.829828767123267</v>
      </c>
      <c r="AF78" s="95">
        <f t="shared" si="24"/>
        <v>59.537619591215467</v>
      </c>
      <c r="AG78" s="95">
        <f t="shared" si="24"/>
        <v>59.24541041530766</v>
      </c>
      <c r="AH78" s="95">
        <f t="shared" si="24"/>
        <v>58.95320123939986</v>
      </c>
      <c r="AI78" s="95">
        <f t="shared" si="24"/>
        <v>58.66099206349206</v>
      </c>
      <c r="AJ78" s="95">
        <f t="shared" si="24"/>
        <v>58.368782887584253</v>
      </c>
      <c r="AK78" s="95">
        <f t="shared" si="24"/>
        <v>58.076573711676446</v>
      </c>
      <c r="AL78" s="95">
        <f t="shared" si="24"/>
        <v>57.784364535768646</v>
      </c>
      <c r="AM78" s="95">
        <f t="shared" si="24"/>
        <v>57.492155359860831</v>
      </c>
      <c r="AN78" s="95">
        <f t="shared" si="24"/>
        <v>57.199946183953024</v>
      </c>
      <c r="AO78" s="95">
        <f t="shared" si="24"/>
        <v>56.907737008045224</v>
      </c>
      <c r="AP78" s="95">
        <f t="shared" si="24"/>
        <v>56.615527832137417</v>
      </c>
      <c r="AQ78" s="95">
        <f t="shared" si="24"/>
        <v>56.32331865622961</v>
      </c>
      <c r="AR78" s="95">
        <f t="shared" si="24"/>
        <v>56.031109480321803</v>
      </c>
      <c r="AS78" s="95">
        <f t="shared" si="24"/>
        <v>55.738900304414003</v>
      </c>
      <c r="AT78" s="95">
        <f t="shared" si="24"/>
        <v>55.446691128506195</v>
      </c>
      <c r="AU78" s="95">
        <f t="shared" si="24"/>
        <v>55.154481952598395</v>
      </c>
      <c r="AV78" s="48">
        <v>5</v>
      </c>
      <c r="AW78" s="80"/>
      <c r="AX78" s="80"/>
      <c r="AY78" s="80"/>
      <c r="AZ78" s="80"/>
      <c r="BA78" s="80"/>
      <c r="BB78" s="81"/>
    </row>
    <row r="79" spans="2:55" ht="14.4">
      <c r="B79" s="92" t="str">
        <f>Processes!D78</f>
        <v>EXPLPG</v>
      </c>
      <c r="C79" s="92" t="str">
        <f>Processes!E78</f>
        <v>Export technology - Liquid petrol gas</v>
      </c>
      <c r="D79" s="93" t="str">
        <f t="shared" si="25"/>
        <v>LPG</v>
      </c>
      <c r="E79" s="79"/>
      <c r="F79" s="94" t="str">
        <f t="shared" si="22"/>
        <v>MKr14</v>
      </c>
      <c r="G79" s="95">
        <f t="shared" si="23"/>
        <v>84.36</v>
      </c>
      <c r="H79" s="95">
        <f t="shared" si="23"/>
        <v>87.59</v>
      </c>
      <c r="I79" s="95">
        <f t="shared" si="23"/>
        <v>104.69</v>
      </c>
      <c r="J79" s="95">
        <f t="shared" si="23"/>
        <v>102.98</v>
      </c>
      <c r="K79" s="95">
        <f t="shared" si="23"/>
        <v>86.83</v>
      </c>
      <c r="L79" s="95">
        <f t="shared" si="23"/>
        <v>83.6</v>
      </c>
      <c r="M79" s="95">
        <f t="shared" si="23"/>
        <v>69.919999999999987</v>
      </c>
      <c r="N79" s="95">
        <f t="shared" si="23"/>
        <v>70.11</v>
      </c>
      <c r="O79" s="95">
        <f t="shared" si="23"/>
        <v>101.50214842551547</v>
      </c>
      <c r="P79" s="95">
        <f t="shared" si="23"/>
        <v>65.095921357178881</v>
      </c>
      <c r="Q79" s="95">
        <f t="shared" si="23"/>
        <v>63.455914974316286</v>
      </c>
      <c r="R79" s="95">
        <f t="shared" si="23"/>
        <v>59.898051048332576</v>
      </c>
      <c r="S79" s="95">
        <f t="shared" si="23"/>
        <v>62.248842380929602</v>
      </c>
      <c r="T79" s="95">
        <f t="shared" si="23"/>
        <v>63.398607794463381</v>
      </c>
      <c r="U79" s="95">
        <f t="shared" si="23"/>
        <v>63.777535448687935</v>
      </c>
      <c r="V79" s="95">
        <f t="shared" si="23"/>
        <v>63.661558579535964</v>
      </c>
      <c r="W79" s="95">
        <f t="shared" si="24"/>
        <v>63.588514488177715</v>
      </c>
      <c r="X79" s="95">
        <f t="shared" si="24"/>
        <v>63.541599463840171</v>
      </c>
      <c r="Y79" s="95">
        <f t="shared" si="24"/>
        <v>63.501419221861575</v>
      </c>
      <c r="Z79" s="95">
        <f t="shared" si="24"/>
        <v>63.487018471242372</v>
      </c>
      <c r="AA79" s="95">
        <f t="shared" si="24"/>
        <v>63.483089959778773</v>
      </c>
      <c r="AB79" s="95">
        <f t="shared" si="24"/>
        <v>63.570652842481927</v>
      </c>
      <c r="AC79" s="95">
        <f t="shared" si="24"/>
        <v>63.658215725185073</v>
      </c>
      <c r="AD79" s="95">
        <f t="shared" si="24"/>
        <v>63.745778607888212</v>
      </c>
      <c r="AE79" s="95">
        <f t="shared" si="24"/>
        <v>63.833341490591351</v>
      </c>
      <c r="AF79" s="95">
        <f t="shared" si="24"/>
        <v>63.920904373294512</v>
      </c>
      <c r="AG79" s="95">
        <f t="shared" si="24"/>
        <v>64.008467255997658</v>
      </c>
      <c r="AH79" s="95">
        <f t="shared" si="24"/>
        <v>64.096030138700783</v>
      </c>
      <c r="AI79" s="95">
        <f t="shared" si="24"/>
        <v>64.183593021403937</v>
      </c>
      <c r="AJ79" s="95">
        <f t="shared" si="24"/>
        <v>64.271155904107061</v>
      </c>
      <c r="AK79" s="95">
        <f t="shared" si="24"/>
        <v>64.358718786810215</v>
      </c>
      <c r="AL79" s="95">
        <f t="shared" si="24"/>
        <v>64.446281669513368</v>
      </c>
      <c r="AM79" s="95">
        <f t="shared" si="24"/>
        <v>64.533844552216507</v>
      </c>
      <c r="AN79" s="95">
        <f t="shared" si="24"/>
        <v>64.621407434919632</v>
      </c>
      <c r="AO79" s="95">
        <f t="shared" si="24"/>
        <v>64.708970317622786</v>
      </c>
      <c r="AP79" s="95">
        <f t="shared" si="24"/>
        <v>64.796533200325939</v>
      </c>
      <c r="AQ79" s="95">
        <f t="shared" si="24"/>
        <v>64.884096083029092</v>
      </c>
      <c r="AR79" s="95">
        <f t="shared" si="24"/>
        <v>64.971658965732217</v>
      </c>
      <c r="AS79" s="95">
        <f t="shared" si="24"/>
        <v>65.059221848435371</v>
      </c>
      <c r="AT79" s="95">
        <f t="shared" si="24"/>
        <v>65.146784731138496</v>
      </c>
      <c r="AU79" s="95">
        <f t="shared" si="24"/>
        <v>65.234347613841663</v>
      </c>
      <c r="AV79" s="48">
        <v>5</v>
      </c>
      <c r="AW79" s="80"/>
      <c r="AX79" s="80"/>
      <c r="AY79" s="80"/>
      <c r="AZ79" s="80"/>
      <c r="BA79" s="80"/>
      <c r="BB79" s="81"/>
    </row>
    <row r="80" spans="2:55" ht="14.4">
      <c r="B80" s="92" t="str">
        <f>Processes!D79</f>
        <v>EXPLVN</v>
      </c>
      <c r="C80" s="92" t="str">
        <f>Processes!E79</f>
        <v>Export technology - Naphtha (Petroleoum)</v>
      </c>
      <c r="D80" s="93" t="str">
        <f t="shared" si="25"/>
        <v>LVN</v>
      </c>
      <c r="E80" s="79"/>
      <c r="F80" s="94" t="str">
        <f t="shared" si="22"/>
        <v>MKr14</v>
      </c>
      <c r="G80" s="95">
        <f t="shared" si="23"/>
        <v>84.36</v>
      </c>
      <c r="H80" s="95">
        <f t="shared" si="23"/>
        <v>87.59</v>
      </c>
      <c r="I80" s="95">
        <f t="shared" si="23"/>
        <v>104.69</v>
      </c>
      <c r="J80" s="95">
        <f t="shared" si="23"/>
        <v>102.98</v>
      </c>
      <c r="K80" s="95">
        <f t="shared" si="23"/>
        <v>86.83</v>
      </c>
      <c r="L80" s="95">
        <f t="shared" si="23"/>
        <v>83.6</v>
      </c>
      <c r="M80" s="95">
        <f t="shared" si="23"/>
        <v>69.919999999999987</v>
      </c>
      <c r="N80" s="95">
        <f t="shared" si="23"/>
        <v>70.11</v>
      </c>
      <c r="O80" s="95">
        <f t="shared" si="23"/>
        <v>101.50214842551547</v>
      </c>
      <c r="P80" s="95">
        <f t="shared" si="23"/>
        <v>65.095921357178881</v>
      </c>
      <c r="Q80" s="95">
        <f t="shared" si="23"/>
        <v>63.455914974316286</v>
      </c>
      <c r="R80" s="95">
        <f t="shared" si="23"/>
        <v>59.898051048332576</v>
      </c>
      <c r="S80" s="95">
        <f t="shared" si="23"/>
        <v>62.248842380929602</v>
      </c>
      <c r="T80" s="95">
        <f t="shared" si="23"/>
        <v>63.398607794463381</v>
      </c>
      <c r="U80" s="95">
        <f t="shared" si="23"/>
        <v>63.777535448687935</v>
      </c>
      <c r="V80" s="95">
        <f t="shared" si="23"/>
        <v>63.661558579535964</v>
      </c>
      <c r="W80" s="95">
        <f t="shared" si="24"/>
        <v>63.588514488177715</v>
      </c>
      <c r="X80" s="95">
        <f t="shared" si="24"/>
        <v>63.541599463840171</v>
      </c>
      <c r="Y80" s="95">
        <f t="shared" si="24"/>
        <v>63.501419221861575</v>
      </c>
      <c r="Z80" s="95">
        <f t="shared" si="24"/>
        <v>63.487018471242372</v>
      </c>
      <c r="AA80" s="95">
        <f t="shared" si="24"/>
        <v>63.483089959778773</v>
      </c>
      <c r="AB80" s="95">
        <f t="shared" si="24"/>
        <v>63.570652842481927</v>
      </c>
      <c r="AC80" s="95">
        <f t="shared" si="24"/>
        <v>63.658215725185073</v>
      </c>
      <c r="AD80" s="95">
        <f t="shared" si="24"/>
        <v>63.745778607888212</v>
      </c>
      <c r="AE80" s="95">
        <f t="shared" si="24"/>
        <v>63.833341490591351</v>
      </c>
      <c r="AF80" s="95">
        <f t="shared" si="24"/>
        <v>63.920904373294512</v>
      </c>
      <c r="AG80" s="95">
        <f t="shared" si="24"/>
        <v>64.008467255997658</v>
      </c>
      <c r="AH80" s="95">
        <f t="shared" si="24"/>
        <v>64.096030138700783</v>
      </c>
      <c r="AI80" s="95">
        <f t="shared" si="24"/>
        <v>64.183593021403937</v>
      </c>
      <c r="AJ80" s="95">
        <f t="shared" si="24"/>
        <v>64.271155904107061</v>
      </c>
      <c r="AK80" s="95">
        <f t="shared" si="24"/>
        <v>64.358718786810215</v>
      </c>
      <c r="AL80" s="95">
        <f t="shared" si="24"/>
        <v>64.446281669513368</v>
      </c>
      <c r="AM80" s="95">
        <f t="shared" si="24"/>
        <v>64.533844552216507</v>
      </c>
      <c r="AN80" s="95">
        <f t="shared" si="24"/>
        <v>64.621407434919632</v>
      </c>
      <c r="AO80" s="95">
        <f t="shared" si="24"/>
        <v>64.708970317622786</v>
      </c>
      <c r="AP80" s="95">
        <f t="shared" si="24"/>
        <v>64.796533200325939</v>
      </c>
      <c r="AQ80" s="95">
        <f t="shared" si="24"/>
        <v>64.884096083029092</v>
      </c>
      <c r="AR80" s="95">
        <f t="shared" si="24"/>
        <v>64.971658965732217</v>
      </c>
      <c r="AS80" s="95">
        <f t="shared" si="24"/>
        <v>65.059221848435371</v>
      </c>
      <c r="AT80" s="95">
        <f t="shared" si="24"/>
        <v>65.146784731138496</v>
      </c>
      <c r="AU80" s="95">
        <f t="shared" si="24"/>
        <v>65.234347613841663</v>
      </c>
      <c r="AV80" s="48">
        <v>5</v>
      </c>
      <c r="AW80" s="80"/>
      <c r="AX80" s="80"/>
      <c r="AY80" s="80"/>
      <c r="AZ80" s="80"/>
      <c r="BA80" s="80"/>
      <c r="BB80" s="81"/>
    </row>
    <row r="81" spans="2:54" ht="14.4">
      <c r="B81" s="92" t="str">
        <f>Processes!D80</f>
        <v>EXPGSL</v>
      </c>
      <c r="C81" s="92" t="str">
        <f>Processes!E80</f>
        <v>Export technology - Gasoline</v>
      </c>
      <c r="D81" s="93" t="str">
        <f t="shared" si="25"/>
        <v>GSL</v>
      </c>
      <c r="E81" s="79"/>
      <c r="F81" s="94" t="str">
        <f t="shared" si="22"/>
        <v>MKr19</v>
      </c>
      <c r="G81" s="95">
        <f t="shared" si="23"/>
        <v>88.16</v>
      </c>
      <c r="H81" s="95">
        <f t="shared" si="23"/>
        <v>116.755</v>
      </c>
      <c r="I81" s="95">
        <f t="shared" si="23"/>
        <v>129.86499999999998</v>
      </c>
      <c r="J81" s="95">
        <f t="shared" si="23"/>
        <v>115.89999999999999</v>
      </c>
      <c r="K81" s="95">
        <f t="shared" si="23"/>
        <v>109.05999999999999</v>
      </c>
      <c r="L81" s="95">
        <f t="shared" si="23"/>
        <v>74.290000000000006</v>
      </c>
      <c r="M81" s="95">
        <f t="shared" si="23"/>
        <v>71.534999999999997</v>
      </c>
      <c r="N81" s="95">
        <f t="shared" si="23"/>
        <v>75.430000000000007</v>
      </c>
      <c r="O81" s="95">
        <f t="shared" si="23"/>
        <v>97.281022004987349</v>
      </c>
      <c r="P81" s="95">
        <f t="shared" si="23"/>
        <v>92.859615434698739</v>
      </c>
      <c r="Q81" s="95">
        <f t="shared" si="23"/>
        <v>91.453673832219465</v>
      </c>
      <c r="R81" s="95">
        <f t="shared" si="23"/>
        <v>70.56879269142425</v>
      </c>
      <c r="S81" s="95">
        <f t="shared" si="23"/>
        <v>73.806866618593077</v>
      </c>
      <c r="T81" s="95">
        <f t="shared" si="23"/>
        <v>76.013796318990643</v>
      </c>
      <c r="U81" s="95">
        <f t="shared" si="23"/>
        <v>77.627095006707535</v>
      </c>
      <c r="V81" s="95">
        <f t="shared" si="23"/>
        <v>78.80174894190931</v>
      </c>
      <c r="W81" s="95">
        <f t="shared" si="24"/>
        <v>80.09893911330299</v>
      </c>
      <c r="X81" s="95">
        <f t="shared" si="24"/>
        <v>81.370170941805384</v>
      </c>
      <c r="Y81" s="95">
        <f t="shared" si="24"/>
        <v>82.539736173993532</v>
      </c>
      <c r="Z81" s="95">
        <f t="shared" si="24"/>
        <v>83.767850466579958</v>
      </c>
      <c r="AA81" s="95">
        <f t="shared" si="24"/>
        <v>84.929880872470534</v>
      </c>
      <c r="AB81" s="95">
        <f t="shared" si="24"/>
        <v>84.639044298377826</v>
      </c>
      <c r="AC81" s="95">
        <f t="shared" si="24"/>
        <v>84.347512149203396</v>
      </c>
      <c r="AD81" s="95">
        <f t="shared" si="24"/>
        <v>84.057183686862714</v>
      </c>
      <c r="AE81" s="95">
        <f t="shared" si="24"/>
        <v>83.766126007099942</v>
      </c>
      <c r="AF81" s="95">
        <f t="shared" si="24"/>
        <v>83.475160188978734</v>
      </c>
      <c r="AG81" s="95">
        <f t="shared" si="24"/>
        <v>83.183314786114749</v>
      </c>
      <c r="AH81" s="95">
        <f t="shared" si="24"/>
        <v>82.892497833412349</v>
      </c>
      <c r="AI81" s="95">
        <f t="shared" si="24"/>
        <v>82.600986928309936</v>
      </c>
      <c r="AJ81" s="95">
        <f t="shared" si="24"/>
        <v>82.310358418959339</v>
      </c>
      <c r="AK81" s="95">
        <f t="shared" si="24"/>
        <v>82.019443126641477</v>
      </c>
      <c r="AL81" s="95">
        <f t="shared" si="24"/>
        <v>81.728528313431966</v>
      </c>
      <c r="AM81" s="95">
        <f t="shared" si="24"/>
        <v>81.44061580343886</v>
      </c>
      <c r="AN81" s="95">
        <f t="shared" si="24"/>
        <v>81.152708748777343</v>
      </c>
      <c r="AO81" s="95">
        <f t="shared" si="24"/>
        <v>80.864807156422501</v>
      </c>
      <c r="AP81" s="95">
        <f t="shared" si="24"/>
        <v>80.576911033358186</v>
      </c>
      <c r="AQ81" s="95">
        <f t="shared" si="24"/>
        <v>80.289020386577249</v>
      </c>
      <c r="AR81" s="95">
        <f t="shared" si="24"/>
        <v>80.001135223081477</v>
      </c>
      <c r="AS81" s="95">
        <f t="shared" si="24"/>
        <v>79.713255549881637</v>
      </c>
      <c r="AT81" s="95">
        <f t="shared" si="24"/>
        <v>79.425381373997368</v>
      </c>
      <c r="AU81" s="95">
        <f t="shared" si="24"/>
        <v>79.137512702457386</v>
      </c>
      <c r="AV81" s="48">
        <v>5</v>
      </c>
      <c r="AW81" s="80"/>
      <c r="AX81" s="80"/>
      <c r="AY81" s="80"/>
      <c r="AZ81" s="80"/>
      <c r="BA81" s="80"/>
      <c r="BB81" s="81"/>
    </row>
    <row r="82" spans="2:54" ht="14.4">
      <c r="B82" s="92" t="str">
        <f>Processes!D81</f>
        <v>EXPKER</v>
      </c>
      <c r="C82" s="92" t="str">
        <f>Processes!E81</f>
        <v>Export technology - Kerosene</v>
      </c>
      <c r="D82" s="93" t="str">
        <f t="shared" si="25"/>
        <v>KER</v>
      </c>
      <c r="E82" s="79"/>
      <c r="F82" s="94" t="str">
        <f t="shared" si="22"/>
        <v>MKr19</v>
      </c>
      <c r="G82" s="95">
        <f t="shared" si="23"/>
        <v>72.674999999999997</v>
      </c>
      <c r="H82" s="95">
        <f t="shared" si="23"/>
        <v>106.78</v>
      </c>
      <c r="I82" s="95">
        <f t="shared" si="23"/>
        <v>110.48499999999999</v>
      </c>
      <c r="J82" s="95">
        <f t="shared" si="23"/>
        <v>112.66999999999999</v>
      </c>
      <c r="K82" s="95">
        <f t="shared" si="23"/>
        <v>104.59499999999998</v>
      </c>
      <c r="L82" s="95">
        <f t="shared" si="23"/>
        <v>69.825000000000003</v>
      </c>
      <c r="M82" s="95">
        <f t="shared" si="23"/>
        <v>67.069999999999993</v>
      </c>
      <c r="N82" s="95">
        <f t="shared" si="23"/>
        <v>70.965000000000003</v>
      </c>
      <c r="O82" s="95">
        <f t="shared" si="23"/>
        <v>94.52602200498734</v>
      </c>
      <c r="P82" s="95">
        <f t="shared" si="23"/>
        <v>88.34711543469875</v>
      </c>
      <c r="Q82" s="95">
        <f t="shared" si="23"/>
        <v>86.941173832219462</v>
      </c>
      <c r="R82" s="95">
        <f t="shared" si="23"/>
        <v>66.056292691424247</v>
      </c>
      <c r="S82" s="95">
        <f t="shared" si="23"/>
        <v>69.294366618593074</v>
      </c>
      <c r="T82" s="95">
        <f t="shared" si="23"/>
        <v>71.50129631899064</v>
      </c>
      <c r="U82" s="95">
        <f t="shared" si="23"/>
        <v>73.114595006707532</v>
      </c>
      <c r="V82" s="95">
        <f t="shared" si="23"/>
        <v>74.289248941909307</v>
      </c>
      <c r="W82" s="95">
        <f t="shared" si="24"/>
        <v>75.586439113303001</v>
      </c>
      <c r="X82" s="95">
        <f t="shared" si="24"/>
        <v>76.857670941805381</v>
      </c>
      <c r="Y82" s="95">
        <f t="shared" si="24"/>
        <v>78.027236173993543</v>
      </c>
      <c r="Z82" s="95">
        <f t="shared" si="24"/>
        <v>79.255350466579955</v>
      </c>
      <c r="AA82" s="95">
        <f t="shared" si="24"/>
        <v>80.417380872470531</v>
      </c>
      <c r="AB82" s="95">
        <f t="shared" si="24"/>
        <v>80.126544298377823</v>
      </c>
      <c r="AC82" s="95">
        <f t="shared" si="24"/>
        <v>79.835012149203408</v>
      </c>
      <c r="AD82" s="95">
        <f t="shared" si="24"/>
        <v>79.544683686862726</v>
      </c>
      <c r="AE82" s="95">
        <f t="shared" si="24"/>
        <v>79.253626007099939</v>
      </c>
      <c r="AF82" s="95">
        <f t="shared" si="24"/>
        <v>78.962660188978745</v>
      </c>
      <c r="AG82" s="95">
        <f t="shared" si="24"/>
        <v>78.670814786114747</v>
      </c>
      <c r="AH82" s="95">
        <f t="shared" si="24"/>
        <v>78.379997833412347</v>
      </c>
      <c r="AI82" s="95">
        <f t="shared" si="24"/>
        <v>78.088486928309948</v>
      </c>
      <c r="AJ82" s="95">
        <f t="shared" si="24"/>
        <v>77.797858418959336</v>
      </c>
      <c r="AK82" s="95">
        <f t="shared" si="24"/>
        <v>77.506943126641474</v>
      </c>
      <c r="AL82" s="95">
        <f t="shared" si="24"/>
        <v>77.216028313431977</v>
      </c>
      <c r="AM82" s="95">
        <f t="shared" si="24"/>
        <v>76.928115803438857</v>
      </c>
      <c r="AN82" s="95">
        <f t="shared" si="24"/>
        <v>76.640208748777354</v>
      </c>
      <c r="AO82" s="95">
        <f t="shared" si="24"/>
        <v>76.352307156422498</v>
      </c>
      <c r="AP82" s="95">
        <f t="shared" si="24"/>
        <v>76.064411033358184</v>
      </c>
      <c r="AQ82" s="95">
        <f t="shared" si="24"/>
        <v>75.776520386577246</v>
      </c>
      <c r="AR82" s="95">
        <f t="shared" si="24"/>
        <v>75.488635223081488</v>
      </c>
      <c r="AS82" s="95">
        <f t="shared" si="24"/>
        <v>75.200755549881634</v>
      </c>
      <c r="AT82" s="95">
        <f t="shared" si="24"/>
        <v>74.912881373997365</v>
      </c>
      <c r="AU82" s="95">
        <f t="shared" si="24"/>
        <v>74.625012702457397</v>
      </c>
      <c r="AV82" s="48">
        <v>5</v>
      </c>
      <c r="AW82" s="80"/>
      <c r="AX82" s="80"/>
      <c r="AY82" s="80"/>
      <c r="AZ82" s="80"/>
      <c r="BA82" s="80"/>
      <c r="BB82" s="81"/>
    </row>
    <row r="83" spans="2:54" ht="14.4">
      <c r="B83" s="92" t="str">
        <f>Processes!D82</f>
        <v>EXPDSL</v>
      </c>
      <c r="C83" s="92" t="str">
        <f>Processes!E82</f>
        <v>Export technology - Diesel</v>
      </c>
      <c r="D83" s="93" t="str">
        <f t="shared" si="25"/>
        <v>DSL</v>
      </c>
      <c r="E83" s="79"/>
      <c r="F83" s="94" t="str">
        <f t="shared" si="22"/>
        <v>MKr19</v>
      </c>
      <c r="G83" s="95">
        <f t="shared" si="23"/>
        <v>100.13</v>
      </c>
      <c r="H83" s="95">
        <f t="shared" si="23"/>
        <v>111.53</v>
      </c>
      <c r="I83" s="95">
        <f t="shared" si="23"/>
        <v>127.48999999999998</v>
      </c>
      <c r="J83" s="95">
        <f t="shared" si="23"/>
        <v>117.03999999999999</v>
      </c>
      <c r="K83" s="95">
        <f t="shared" si="23"/>
        <v>107.82499999999999</v>
      </c>
      <c r="L83" s="95">
        <f t="shared" si="23"/>
        <v>73.149999999999991</v>
      </c>
      <c r="M83" s="95">
        <f t="shared" si="23"/>
        <v>70.3</v>
      </c>
      <c r="N83" s="95">
        <f t="shared" si="23"/>
        <v>74.290000000000006</v>
      </c>
      <c r="O83" s="95">
        <f t="shared" si="23"/>
        <v>96.426022004987345</v>
      </c>
      <c r="P83" s="95">
        <f t="shared" si="23"/>
        <v>90.807615434698747</v>
      </c>
      <c r="Q83" s="95">
        <f t="shared" si="23"/>
        <v>89.401673832219473</v>
      </c>
      <c r="R83" s="95">
        <f t="shared" si="23"/>
        <v>68.516792691424257</v>
      </c>
      <c r="S83" s="95">
        <f t="shared" si="23"/>
        <v>71.754866618593084</v>
      </c>
      <c r="T83" s="95">
        <f t="shared" si="23"/>
        <v>73.96179631899065</v>
      </c>
      <c r="U83" s="95">
        <f t="shared" si="23"/>
        <v>75.575095006707542</v>
      </c>
      <c r="V83" s="95">
        <f t="shared" si="23"/>
        <v>76.749748941909317</v>
      </c>
      <c r="W83" s="95">
        <f t="shared" si="24"/>
        <v>78.046939113302997</v>
      </c>
      <c r="X83" s="95">
        <f t="shared" si="24"/>
        <v>79.318170941805391</v>
      </c>
      <c r="Y83" s="95">
        <f t="shared" si="24"/>
        <v>80.48773617399354</v>
      </c>
      <c r="Z83" s="95">
        <f t="shared" si="24"/>
        <v>81.715850466579965</v>
      </c>
      <c r="AA83" s="95">
        <f t="shared" si="24"/>
        <v>82.877880872470527</v>
      </c>
      <c r="AB83" s="95">
        <f t="shared" si="24"/>
        <v>82.587044298377819</v>
      </c>
      <c r="AC83" s="95">
        <f t="shared" si="24"/>
        <v>82.295512149203404</v>
      </c>
      <c r="AD83" s="95">
        <f t="shared" si="24"/>
        <v>82.005183686862722</v>
      </c>
      <c r="AE83" s="95">
        <f t="shared" si="24"/>
        <v>81.714126007099949</v>
      </c>
      <c r="AF83" s="95">
        <f t="shared" si="24"/>
        <v>81.423160188978741</v>
      </c>
      <c r="AG83" s="95">
        <f t="shared" si="24"/>
        <v>81.131314786114757</v>
      </c>
      <c r="AH83" s="95">
        <f t="shared" si="24"/>
        <v>80.840497833412343</v>
      </c>
      <c r="AI83" s="95">
        <f t="shared" si="24"/>
        <v>80.548986928309944</v>
      </c>
      <c r="AJ83" s="95">
        <f t="shared" si="24"/>
        <v>80.258358418959332</v>
      </c>
      <c r="AK83" s="95">
        <f t="shared" si="24"/>
        <v>79.967443126641484</v>
      </c>
      <c r="AL83" s="95">
        <f t="shared" si="24"/>
        <v>79.676528313431973</v>
      </c>
      <c r="AM83" s="95">
        <f t="shared" si="24"/>
        <v>79.388615803438867</v>
      </c>
      <c r="AN83" s="95">
        <f t="shared" si="24"/>
        <v>79.10070874877735</v>
      </c>
      <c r="AO83" s="95">
        <f t="shared" si="24"/>
        <v>78.812807156422508</v>
      </c>
      <c r="AP83" s="95">
        <f t="shared" si="24"/>
        <v>78.524911033358194</v>
      </c>
      <c r="AQ83" s="95">
        <f t="shared" si="24"/>
        <v>78.237020386577257</v>
      </c>
      <c r="AR83" s="95">
        <f t="shared" si="24"/>
        <v>77.949135223081484</v>
      </c>
      <c r="AS83" s="95">
        <f t="shared" si="24"/>
        <v>77.661255549881631</v>
      </c>
      <c r="AT83" s="95">
        <f t="shared" si="24"/>
        <v>77.373381373997375</v>
      </c>
      <c r="AU83" s="95">
        <f t="shared" si="24"/>
        <v>77.085512702457393</v>
      </c>
      <c r="AV83" s="48">
        <v>5</v>
      </c>
      <c r="AW83" s="80"/>
      <c r="AX83" s="80"/>
      <c r="AY83" s="80"/>
      <c r="AZ83" s="80"/>
      <c r="BA83" s="80"/>
      <c r="BB83" s="81"/>
    </row>
    <row r="84" spans="2:54" ht="14.4">
      <c r="B84" s="92" t="str">
        <f>Processes!D83</f>
        <v>EXPHFO</v>
      </c>
      <c r="C84" s="92" t="str">
        <f>Processes!E83</f>
        <v>Export technology - Heavy Fuel Oil</v>
      </c>
      <c r="D84" s="93" t="str">
        <f t="shared" si="25"/>
        <v>HFO</v>
      </c>
      <c r="E84" s="79"/>
      <c r="F84" s="94" t="str">
        <f t="shared" si="22"/>
        <v>MKr19</v>
      </c>
      <c r="G84" s="95">
        <f t="shared" si="23"/>
        <v>64.790000000000006</v>
      </c>
      <c r="H84" s="95">
        <f t="shared" si="23"/>
        <v>96.899999999999991</v>
      </c>
      <c r="I84" s="95">
        <f t="shared" si="23"/>
        <v>91.39</v>
      </c>
      <c r="J84" s="95">
        <f t="shared" si="23"/>
        <v>87.114999999999995</v>
      </c>
      <c r="K84" s="95">
        <f t="shared" si="23"/>
        <v>79.8</v>
      </c>
      <c r="L84" s="95">
        <f t="shared" si="23"/>
        <v>45.125</v>
      </c>
      <c r="M84" s="95">
        <f t="shared" si="23"/>
        <v>42.274999999999999</v>
      </c>
      <c r="N84" s="95">
        <f t="shared" si="23"/>
        <v>46.265000000000001</v>
      </c>
      <c r="O84" s="95">
        <f t="shared" si="23"/>
        <v>64.34838436678902</v>
      </c>
      <c r="P84" s="95">
        <f t="shared" si="23"/>
        <v>58.729977796500442</v>
      </c>
      <c r="Q84" s="95">
        <f t="shared" si="23"/>
        <v>57.324036194021168</v>
      </c>
      <c r="R84" s="95">
        <f t="shared" si="23"/>
        <v>36.43915505322596</v>
      </c>
      <c r="S84" s="95">
        <f t="shared" si="23"/>
        <v>39.677228980394787</v>
      </c>
      <c r="T84" s="95">
        <f t="shared" si="23"/>
        <v>41.884158680792353</v>
      </c>
      <c r="U84" s="95">
        <f t="shared" si="23"/>
        <v>43.497457368509231</v>
      </c>
      <c r="V84" s="95">
        <f t="shared" si="23"/>
        <v>44.672111303711013</v>
      </c>
      <c r="W84" s="95">
        <f t="shared" si="24"/>
        <v>45.969301475104693</v>
      </c>
      <c r="X84" s="95">
        <f t="shared" si="24"/>
        <v>47.240533303607087</v>
      </c>
      <c r="Y84" s="95">
        <f t="shared" si="24"/>
        <v>48.410098535795242</v>
      </c>
      <c r="Z84" s="95">
        <f t="shared" si="24"/>
        <v>49.638212828381661</v>
      </c>
      <c r="AA84" s="95">
        <f t="shared" si="24"/>
        <v>50.80024323427223</v>
      </c>
      <c r="AB84" s="95">
        <f t="shared" si="24"/>
        <v>50.509406660179529</v>
      </c>
      <c r="AC84" s="95">
        <f t="shared" si="24"/>
        <v>50.2178745110051</v>
      </c>
      <c r="AD84" s="95">
        <f t="shared" si="24"/>
        <v>49.927546048664425</v>
      </c>
      <c r="AE84" s="95">
        <f t="shared" si="24"/>
        <v>49.636488368901652</v>
      </c>
      <c r="AF84" s="95">
        <f t="shared" si="24"/>
        <v>49.345522550780437</v>
      </c>
      <c r="AG84" s="95">
        <f t="shared" si="24"/>
        <v>49.05367714791646</v>
      </c>
      <c r="AH84" s="95">
        <f t="shared" si="24"/>
        <v>48.762860195214053</v>
      </c>
      <c r="AI84" s="95">
        <f t="shared" si="24"/>
        <v>48.47134929011164</v>
      </c>
      <c r="AJ84" s="95">
        <f t="shared" si="24"/>
        <v>48.180720780761035</v>
      </c>
      <c r="AK84" s="95">
        <f t="shared" si="24"/>
        <v>47.88980548844318</v>
      </c>
      <c r="AL84" s="95">
        <f t="shared" si="24"/>
        <v>47.598890675233669</v>
      </c>
      <c r="AM84" s="95">
        <f t="shared" si="24"/>
        <v>47.310978165240549</v>
      </c>
      <c r="AN84" s="95">
        <f t="shared" si="24"/>
        <v>47.023071110579053</v>
      </c>
      <c r="AO84" s="95">
        <f t="shared" si="24"/>
        <v>46.735169518224204</v>
      </c>
      <c r="AP84" s="95">
        <f t="shared" si="24"/>
        <v>46.447273395159883</v>
      </c>
      <c r="AQ84" s="95">
        <f t="shared" si="24"/>
        <v>46.15938274837896</v>
      </c>
      <c r="AR84" s="95">
        <f t="shared" si="24"/>
        <v>45.871497584883187</v>
      </c>
      <c r="AS84" s="95">
        <f t="shared" si="24"/>
        <v>45.583617911683326</v>
      </c>
      <c r="AT84" s="95">
        <f t="shared" si="24"/>
        <v>45.295743735799064</v>
      </c>
      <c r="AU84" s="95">
        <f t="shared" si="24"/>
        <v>45.007875064259089</v>
      </c>
      <c r="AV84" s="48">
        <v>5</v>
      </c>
      <c r="AW84" s="80"/>
      <c r="AX84" s="80"/>
      <c r="AY84" s="80"/>
      <c r="AZ84" s="80"/>
      <c r="BA84" s="80"/>
      <c r="BB84" s="81"/>
    </row>
    <row r="85" spans="2:54" ht="14.4">
      <c r="B85" s="92" t="str">
        <f>Processes!D84</f>
        <v>EXPMGO</v>
      </c>
      <c r="C85" s="92" t="str">
        <f>Processes!E84</f>
        <v>Export technology - Marine Gas Oil</v>
      </c>
      <c r="D85" s="93" t="str">
        <f t="shared" si="25"/>
        <v>MGO</v>
      </c>
      <c r="E85" s="79"/>
      <c r="F85" s="94" t="str">
        <f t="shared" si="22"/>
        <v>MKr19</v>
      </c>
      <c r="G85" s="95">
        <f t="shared" si="23"/>
        <v>64.790000000000006</v>
      </c>
      <c r="H85" s="95">
        <f t="shared" si="23"/>
        <v>96.899999999999991</v>
      </c>
      <c r="I85" s="95">
        <f t="shared" si="23"/>
        <v>91.39</v>
      </c>
      <c r="J85" s="95">
        <f t="shared" si="23"/>
        <v>87.114999999999995</v>
      </c>
      <c r="K85" s="95">
        <f t="shared" si="23"/>
        <v>79.8</v>
      </c>
      <c r="L85" s="95">
        <f t="shared" si="23"/>
        <v>45.125</v>
      </c>
      <c r="M85" s="95">
        <f t="shared" si="23"/>
        <v>42.274999999999999</v>
      </c>
      <c r="N85" s="95">
        <f t="shared" si="23"/>
        <v>46.265000000000001</v>
      </c>
      <c r="O85" s="95">
        <f t="shared" si="23"/>
        <v>64.34838436678902</v>
      </c>
      <c r="P85" s="95">
        <f t="shared" si="23"/>
        <v>58.729977796500442</v>
      </c>
      <c r="Q85" s="95">
        <f t="shared" si="23"/>
        <v>57.324036194021168</v>
      </c>
      <c r="R85" s="95">
        <f t="shared" si="23"/>
        <v>36.43915505322596</v>
      </c>
      <c r="S85" s="95">
        <f t="shared" si="23"/>
        <v>39.677228980394787</v>
      </c>
      <c r="T85" s="95">
        <f t="shared" si="23"/>
        <v>41.884158680792353</v>
      </c>
      <c r="U85" s="95">
        <f t="shared" si="23"/>
        <v>43.497457368509231</v>
      </c>
      <c r="V85" s="95">
        <f t="shared" si="23"/>
        <v>44.672111303711013</v>
      </c>
      <c r="W85" s="95">
        <f t="shared" si="24"/>
        <v>45.969301475104693</v>
      </c>
      <c r="X85" s="95">
        <f t="shared" si="24"/>
        <v>47.240533303607087</v>
      </c>
      <c r="Y85" s="95">
        <f t="shared" si="24"/>
        <v>48.410098535795242</v>
      </c>
      <c r="Z85" s="95">
        <f t="shared" si="24"/>
        <v>49.638212828381661</v>
      </c>
      <c r="AA85" s="95">
        <f t="shared" si="24"/>
        <v>50.80024323427223</v>
      </c>
      <c r="AB85" s="95">
        <f t="shared" si="24"/>
        <v>50.509406660179529</v>
      </c>
      <c r="AC85" s="95">
        <f t="shared" si="24"/>
        <v>50.2178745110051</v>
      </c>
      <c r="AD85" s="95">
        <f t="shared" si="24"/>
        <v>49.927546048664425</v>
      </c>
      <c r="AE85" s="95">
        <f t="shared" si="24"/>
        <v>49.636488368901652</v>
      </c>
      <c r="AF85" s="95">
        <f t="shared" si="24"/>
        <v>49.345522550780437</v>
      </c>
      <c r="AG85" s="95">
        <f t="shared" si="24"/>
        <v>49.05367714791646</v>
      </c>
      <c r="AH85" s="95">
        <f t="shared" si="24"/>
        <v>48.762860195214053</v>
      </c>
      <c r="AI85" s="95">
        <f t="shared" si="24"/>
        <v>48.47134929011164</v>
      </c>
      <c r="AJ85" s="95">
        <f t="shared" si="24"/>
        <v>48.180720780761035</v>
      </c>
      <c r="AK85" s="95">
        <f t="shared" si="24"/>
        <v>47.88980548844318</v>
      </c>
      <c r="AL85" s="95">
        <f t="shared" si="24"/>
        <v>47.598890675233669</v>
      </c>
      <c r="AM85" s="95">
        <f t="shared" si="24"/>
        <v>47.310978165240549</v>
      </c>
      <c r="AN85" s="95">
        <f t="shared" si="24"/>
        <v>47.023071110579053</v>
      </c>
      <c r="AO85" s="95">
        <f t="shared" si="24"/>
        <v>46.735169518224204</v>
      </c>
      <c r="AP85" s="95">
        <f t="shared" si="24"/>
        <v>46.447273395159883</v>
      </c>
      <c r="AQ85" s="95">
        <f t="shared" si="24"/>
        <v>46.15938274837896</v>
      </c>
      <c r="AR85" s="95">
        <f t="shared" si="24"/>
        <v>45.871497584883187</v>
      </c>
      <c r="AS85" s="95">
        <f t="shared" si="24"/>
        <v>45.583617911683326</v>
      </c>
      <c r="AT85" s="95">
        <f t="shared" si="24"/>
        <v>45.295743735799064</v>
      </c>
      <c r="AU85" s="95">
        <f t="shared" si="24"/>
        <v>45.007875064259089</v>
      </c>
      <c r="AV85" s="48">
        <v>5</v>
      </c>
    </row>
    <row r="86" spans="2:54" ht="14.4">
      <c r="B86" s="92" t="str">
        <f>Processes!D85</f>
        <v>EXPAGSL</v>
      </c>
      <c r="C86" s="92" t="str">
        <f>Processes!E85</f>
        <v>Export technology - Aviation gasoline</v>
      </c>
      <c r="D86" s="93" t="str">
        <f t="shared" si="25"/>
        <v>AGSL</v>
      </c>
      <c r="E86" s="79"/>
      <c r="F86" s="94" t="str">
        <f t="shared" si="22"/>
        <v>MKr19</v>
      </c>
      <c r="G86" s="95">
        <f>G82</f>
        <v>72.674999999999997</v>
      </c>
      <c r="H86" s="95">
        <f t="shared" ref="H86:AU86" si="26">H82</f>
        <v>106.78</v>
      </c>
      <c r="I86" s="95">
        <f t="shared" si="26"/>
        <v>110.48499999999999</v>
      </c>
      <c r="J86" s="95">
        <f t="shared" si="26"/>
        <v>112.66999999999999</v>
      </c>
      <c r="K86" s="95">
        <f t="shared" si="26"/>
        <v>104.59499999999998</v>
      </c>
      <c r="L86" s="95">
        <f t="shared" si="26"/>
        <v>69.825000000000003</v>
      </c>
      <c r="M86" s="95">
        <f t="shared" si="26"/>
        <v>67.069999999999993</v>
      </c>
      <c r="N86" s="95">
        <f t="shared" si="26"/>
        <v>70.965000000000003</v>
      </c>
      <c r="O86" s="95">
        <f t="shared" si="26"/>
        <v>94.52602200498734</v>
      </c>
      <c r="P86" s="95">
        <f t="shared" si="26"/>
        <v>88.34711543469875</v>
      </c>
      <c r="Q86" s="95">
        <f t="shared" si="26"/>
        <v>86.941173832219462</v>
      </c>
      <c r="R86" s="95">
        <f t="shared" si="26"/>
        <v>66.056292691424247</v>
      </c>
      <c r="S86" s="95">
        <f t="shared" si="26"/>
        <v>69.294366618593074</v>
      </c>
      <c r="T86" s="95">
        <f t="shared" si="26"/>
        <v>71.50129631899064</v>
      </c>
      <c r="U86" s="95">
        <f t="shared" si="26"/>
        <v>73.114595006707532</v>
      </c>
      <c r="V86" s="95">
        <f t="shared" si="26"/>
        <v>74.289248941909307</v>
      </c>
      <c r="W86" s="95">
        <f t="shared" si="26"/>
        <v>75.586439113303001</v>
      </c>
      <c r="X86" s="95">
        <f t="shared" si="26"/>
        <v>76.857670941805381</v>
      </c>
      <c r="Y86" s="95">
        <f t="shared" si="26"/>
        <v>78.027236173993543</v>
      </c>
      <c r="Z86" s="95">
        <f t="shared" si="26"/>
        <v>79.255350466579955</v>
      </c>
      <c r="AA86" s="95">
        <f t="shared" si="26"/>
        <v>80.417380872470531</v>
      </c>
      <c r="AB86" s="95">
        <f t="shared" si="26"/>
        <v>80.126544298377823</v>
      </c>
      <c r="AC86" s="95">
        <f t="shared" si="26"/>
        <v>79.835012149203408</v>
      </c>
      <c r="AD86" s="95">
        <f t="shared" si="26"/>
        <v>79.544683686862726</v>
      </c>
      <c r="AE86" s="95">
        <f t="shared" si="26"/>
        <v>79.253626007099939</v>
      </c>
      <c r="AF86" s="95">
        <f t="shared" si="26"/>
        <v>78.962660188978745</v>
      </c>
      <c r="AG86" s="95">
        <f t="shared" si="26"/>
        <v>78.670814786114747</v>
      </c>
      <c r="AH86" s="95">
        <f t="shared" si="26"/>
        <v>78.379997833412347</v>
      </c>
      <c r="AI86" s="95">
        <f t="shared" si="26"/>
        <v>78.088486928309948</v>
      </c>
      <c r="AJ86" s="95">
        <f t="shared" si="26"/>
        <v>77.797858418959336</v>
      </c>
      <c r="AK86" s="95">
        <f t="shared" si="26"/>
        <v>77.506943126641474</v>
      </c>
      <c r="AL86" s="95">
        <f t="shared" si="26"/>
        <v>77.216028313431977</v>
      </c>
      <c r="AM86" s="95">
        <f t="shared" si="26"/>
        <v>76.928115803438857</v>
      </c>
      <c r="AN86" s="95">
        <f t="shared" si="26"/>
        <v>76.640208748777354</v>
      </c>
      <c r="AO86" s="95">
        <f t="shared" si="26"/>
        <v>76.352307156422498</v>
      </c>
      <c r="AP86" s="95">
        <f t="shared" si="26"/>
        <v>76.064411033358184</v>
      </c>
      <c r="AQ86" s="95">
        <f t="shared" si="26"/>
        <v>75.776520386577246</v>
      </c>
      <c r="AR86" s="95">
        <f t="shared" si="26"/>
        <v>75.488635223081488</v>
      </c>
      <c r="AS86" s="95">
        <f t="shared" si="26"/>
        <v>75.200755549881634</v>
      </c>
      <c r="AT86" s="95">
        <f t="shared" si="26"/>
        <v>74.912881373997365</v>
      </c>
      <c r="AU86" s="95">
        <f t="shared" si="26"/>
        <v>74.625012702457397</v>
      </c>
      <c r="AV86" s="48">
        <v>5</v>
      </c>
    </row>
    <row r="87" spans="2:54" ht="14.4">
      <c r="B87" s="92" t="str">
        <f>Processes!D86</f>
        <v>EXPBGA</v>
      </c>
      <c r="C87" s="92" t="str">
        <f>Processes!E86</f>
        <v>Export technology - Biogas</v>
      </c>
      <c r="D87" s="93" t="str">
        <f t="shared" si="25"/>
        <v>BGA</v>
      </c>
      <c r="E87" s="79"/>
      <c r="F87" s="94" t="str">
        <f t="shared" si="22"/>
        <v>MKr19</v>
      </c>
      <c r="G87" s="95">
        <f>G77</f>
        <v>42.18</v>
      </c>
      <c r="H87" s="95">
        <f t="shared" ref="H87:AU87" si="27">H77</f>
        <v>43.795000000000002</v>
      </c>
      <c r="I87" s="95">
        <f t="shared" si="27"/>
        <v>52.344999999999999</v>
      </c>
      <c r="J87" s="95">
        <f t="shared" si="27"/>
        <v>51.49</v>
      </c>
      <c r="K87" s="95">
        <f t="shared" si="27"/>
        <v>43.414999999999999</v>
      </c>
      <c r="L87" s="95">
        <f t="shared" si="27"/>
        <v>41.8</v>
      </c>
      <c r="M87" s="95">
        <f t="shared" si="27"/>
        <v>34.959999999999994</v>
      </c>
      <c r="N87" s="95">
        <f t="shared" si="27"/>
        <v>35.055</v>
      </c>
      <c r="O87" s="95">
        <f t="shared" si="27"/>
        <v>50.751074212757736</v>
      </c>
      <c r="P87" s="95">
        <f t="shared" si="27"/>
        <v>32.54796067858944</v>
      </c>
      <c r="Q87" s="95">
        <f t="shared" si="27"/>
        <v>31.727957487158143</v>
      </c>
      <c r="R87" s="95">
        <f t="shared" si="27"/>
        <v>29.949025524166288</v>
      </c>
      <c r="S87" s="95">
        <f t="shared" si="27"/>
        <v>31.124421190464801</v>
      </c>
      <c r="T87" s="95">
        <f t="shared" si="27"/>
        <v>31.69930389723169</v>
      </c>
      <c r="U87" s="95">
        <f t="shared" si="27"/>
        <v>31.888767724343968</v>
      </c>
      <c r="V87" s="95">
        <f t="shared" si="27"/>
        <v>31.830779289767982</v>
      </c>
      <c r="W87" s="95">
        <f t="shared" si="27"/>
        <v>31.794257244088858</v>
      </c>
      <c r="X87" s="95">
        <f t="shared" si="27"/>
        <v>31.770799731920086</v>
      </c>
      <c r="Y87" s="95">
        <f t="shared" si="27"/>
        <v>31.750709610930787</v>
      </c>
      <c r="Z87" s="95">
        <f t="shared" si="27"/>
        <v>31.743509235621186</v>
      </c>
      <c r="AA87" s="95">
        <f t="shared" si="27"/>
        <v>31.741544979889387</v>
      </c>
      <c r="AB87" s="95">
        <f t="shared" si="27"/>
        <v>31.785326421240963</v>
      </c>
      <c r="AC87" s="95">
        <f t="shared" si="27"/>
        <v>31.829107862592537</v>
      </c>
      <c r="AD87" s="95">
        <f t="shared" si="27"/>
        <v>31.872889303944106</v>
      </c>
      <c r="AE87" s="95">
        <f t="shared" si="27"/>
        <v>31.916670745295676</v>
      </c>
      <c r="AF87" s="95">
        <f t="shared" si="27"/>
        <v>31.960452186647256</v>
      </c>
      <c r="AG87" s="95">
        <f t="shared" si="27"/>
        <v>32.004233627998829</v>
      </c>
      <c r="AH87" s="95">
        <f t="shared" si="27"/>
        <v>32.048015069350392</v>
      </c>
      <c r="AI87" s="95">
        <f t="shared" si="27"/>
        <v>32.091796510701968</v>
      </c>
      <c r="AJ87" s="95">
        <f t="shared" si="27"/>
        <v>32.135577952053531</v>
      </c>
      <c r="AK87" s="95">
        <f t="shared" si="27"/>
        <v>32.179359393405107</v>
      </c>
      <c r="AL87" s="95">
        <f t="shared" si="27"/>
        <v>32.223140834756684</v>
      </c>
      <c r="AM87" s="95">
        <f t="shared" si="27"/>
        <v>32.266922276108254</v>
      </c>
      <c r="AN87" s="95">
        <f t="shared" si="27"/>
        <v>32.310703717459816</v>
      </c>
      <c r="AO87" s="95">
        <f t="shared" si="27"/>
        <v>32.354485158811393</v>
      </c>
      <c r="AP87" s="95">
        <f t="shared" si="27"/>
        <v>32.39826660016297</v>
      </c>
      <c r="AQ87" s="95">
        <f t="shared" si="27"/>
        <v>32.442048041514546</v>
      </c>
      <c r="AR87" s="95">
        <f t="shared" si="27"/>
        <v>32.485829482866109</v>
      </c>
      <c r="AS87" s="95">
        <f t="shared" si="27"/>
        <v>32.529610924217685</v>
      </c>
      <c r="AT87" s="95">
        <f t="shared" si="27"/>
        <v>32.573392365569248</v>
      </c>
      <c r="AU87" s="95">
        <f t="shared" si="27"/>
        <v>32.617173806920832</v>
      </c>
      <c r="AV87" s="48">
        <v>5</v>
      </c>
    </row>
    <row r="88" spans="2:54" ht="14.4">
      <c r="B88" s="92" t="str">
        <f>Processes!D87</f>
        <v>EXPHFB</v>
      </c>
      <c r="C88" s="92" t="str">
        <f>Processes!E87</f>
        <v>Export technology - Heavy Fuel Bio Oil</v>
      </c>
      <c r="D88" s="93" t="str">
        <f t="shared" si="25"/>
        <v>HFB</v>
      </c>
      <c r="E88" s="79"/>
      <c r="F88" s="94" t="str">
        <f t="shared" si="22"/>
        <v>MKr19</v>
      </c>
      <c r="G88" s="95">
        <f>G84</f>
        <v>64.790000000000006</v>
      </c>
      <c r="H88" s="95">
        <f t="shared" ref="H88:AU88" si="28">H84</f>
        <v>96.899999999999991</v>
      </c>
      <c r="I88" s="95">
        <f t="shared" si="28"/>
        <v>91.39</v>
      </c>
      <c r="J88" s="95">
        <f t="shared" si="28"/>
        <v>87.114999999999995</v>
      </c>
      <c r="K88" s="95">
        <f t="shared" si="28"/>
        <v>79.8</v>
      </c>
      <c r="L88" s="95">
        <f t="shared" si="28"/>
        <v>45.125</v>
      </c>
      <c r="M88" s="95">
        <f t="shared" si="28"/>
        <v>42.274999999999999</v>
      </c>
      <c r="N88" s="95">
        <f t="shared" si="28"/>
        <v>46.265000000000001</v>
      </c>
      <c r="O88" s="95">
        <f t="shared" si="28"/>
        <v>64.34838436678902</v>
      </c>
      <c r="P88" s="95">
        <f t="shared" si="28"/>
        <v>58.729977796500442</v>
      </c>
      <c r="Q88" s="95">
        <f t="shared" si="28"/>
        <v>57.324036194021168</v>
      </c>
      <c r="R88" s="95">
        <f t="shared" si="28"/>
        <v>36.43915505322596</v>
      </c>
      <c r="S88" s="95">
        <f t="shared" si="28"/>
        <v>39.677228980394787</v>
      </c>
      <c r="T88" s="95">
        <f t="shared" si="28"/>
        <v>41.884158680792353</v>
      </c>
      <c r="U88" s="95">
        <f t="shared" si="28"/>
        <v>43.497457368509231</v>
      </c>
      <c r="V88" s="95">
        <f t="shared" si="28"/>
        <v>44.672111303711013</v>
      </c>
      <c r="W88" s="95">
        <f t="shared" si="28"/>
        <v>45.969301475104693</v>
      </c>
      <c r="X88" s="95">
        <f t="shared" si="28"/>
        <v>47.240533303607087</v>
      </c>
      <c r="Y88" s="95">
        <f t="shared" si="28"/>
        <v>48.410098535795242</v>
      </c>
      <c r="Z88" s="95">
        <f t="shared" si="28"/>
        <v>49.638212828381661</v>
      </c>
      <c r="AA88" s="95">
        <f t="shared" si="28"/>
        <v>50.80024323427223</v>
      </c>
      <c r="AB88" s="95">
        <f t="shared" si="28"/>
        <v>50.509406660179529</v>
      </c>
      <c r="AC88" s="95">
        <f t="shared" si="28"/>
        <v>50.2178745110051</v>
      </c>
      <c r="AD88" s="95">
        <f t="shared" si="28"/>
        <v>49.927546048664425</v>
      </c>
      <c r="AE88" s="95">
        <f t="shared" si="28"/>
        <v>49.636488368901652</v>
      </c>
      <c r="AF88" s="95">
        <f t="shared" si="28"/>
        <v>49.345522550780437</v>
      </c>
      <c r="AG88" s="95">
        <f t="shared" si="28"/>
        <v>49.05367714791646</v>
      </c>
      <c r="AH88" s="95">
        <f t="shared" si="28"/>
        <v>48.762860195214053</v>
      </c>
      <c r="AI88" s="95">
        <f t="shared" si="28"/>
        <v>48.47134929011164</v>
      </c>
      <c r="AJ88" s="95">
        <f t="shared" si="28"/>
        <v>48.180720780761035</v>
      </c>
      <c r="AK88" s="95">
        <f t="shared" si="28"/>
        <v>47.88980548844318</v>
      </c>
      <c r="AL88" s="95">
        <f t="shared" si="28"/>
        <v>47.598890675233669</v>
      </c>
      <c r="AM88" s="95">
        <f t="shared" si="28"/>
        <v>47.310978165240549</v>
      </c>
      <c r="AN88" s="95">
        <f t="shared" si="28"/>
        <v>47.023071110579053</v>
      </c>
      <c r="AO88" s="95">
        <f t="shared" si="28"/>
        <v>46.735169518224204</v>
      </c>
      <c r="AP88" s="95">
        <f t="shared" si="28"/>
        <v>46.447273395159883</v>
      </c>
      <c r="AQ88" s="95">
        <f t="shared" si="28"/>
        <v>46.15938274837896</v>
      </c>
      <c r="AR88" s="95">
        <f t="shared" si="28"/>
        <v>45.871497584883187</v>
      </c>
      <c r="AS88" s="95">
        <f t="shared" si="28"/>
        <v>45.583617911683326</v>
      </c>
      <c r="AT88" s="95">
        <f t="shared" si="28"/>
        <v>45.295743735799064</v>
      </c>
      <c r="AU88" s="95">
        <f t="shared" si="28"/>
        <v>45.007875064259089</v>
      </c>
      <c r="AV88" s="48">
        <v>5</v>
      </c>
    </row>
    <row r="89" spans="2:54" ht="14.4">
      <c r="B89" s="92" t="str">
        <f>Processes!D88</f>
        <v>EXPDDGS</v>
      </c>
      <c r="C89" s="92" t="str">
        <f>Processes!E88</f>
        <v>Export technology - Ethanol</v>
      </c>
      <c r="D89" s="93" t="str">
        <f t="shared" si="25"/>
        <v>DDGS</v>
      </c>
      <c r="E89" s="79"/>
      <c r="F89" s="94" t="str">
        <f t="shared" si="22"/>
        <v>MKr14</v>
      </c>
      <c r="G89" s="95">
        <f>IFERROR(INDEX($G$122:$AU$177,MATCH($D89,$E$122:$E$177,0),MATCH(G$6,$G$121:$AU$121,0)),0)*$E$193</f>
        <v>9.5</v>
      </c>
      <c r="H89" s="95">
        <f t="shared" ref="H89:AU89" si="29">IFERROR(INDEX($G$122:$AU$177,MATCH($D89,$E$122:$E$177,0),MATCH(H$6,$G$121:$AU$121,0)),0)*$E$193</f>
        <v>9.5</v>
      </c>
      <c r="I89" s="95">
        <f t="shared" si="29"/>
        <v>9.5</v>
      </c>
      <c r="J89" s="95">
        <f t="shared" si="29"/>
        <v>9.5</v>
      </c>
      <c r="K89" s="95">
        <f t="shared" si="29"/>
        <v>9.5</v>
      </c>
      <c r="L89" s="95">
        <f t="shared" si="29"/>
        <v>9.5</v>
      </c>
      <c r="M89" s="95">
        <f t="shared" si="29"/>
        <v>9.5</v>
      </c>
      <c r="N89" s="95">
        <f t="shared" si="29"/>
        <v>9.5</v>
      </c>
      <c r="O89" s="95">
        <f t="shared" si="29"/>
        <v>9.5</v>
      </c>
      <c r="P89" s="95">
        <f t="shared" si="29"/>
        <v>9.5</v>
      </c>
      <c r="Q89" s="95">
        <f t="shared" si="29"/>
        <v>9.5</v>
      </c>
      <c r="R89" s="95">
        <f t="shared" si="29"/>
        <v>9.5</v>
      </c>
      <c r="S89" s="95">
        <f t="shared" si="29"/>
        <v>9.5</v>
      </c>
      <c r="T89" s="95">
        <f t="shared" si="29"/>
        <v>9.5</v>
      </c>
      <c r="U89" s="95">
        <f t="shared" si="29"/>
        <v>9.5</v>
      </c>
      <c r="V89" s="95">
        <f t="shared" si="29"/>
        <v>9.5</v>
      </c>
      <c r="W89" s="95">
        <f t="shared" si="29"/>
        <v>9.5</v>
      </c>
      <c r="X89" s="95">
        <f t="shared" si="29"/>
        <v>9.5</v>
      </c>
      <c r="Y89" s="95">
        <f t="shared" si="29"/>
        <v>9.5</v>
      </c>
      <c r="Z89" s="95">
        <f t="shared" si="29"/>
        <v>9.5</v>
      </c>
      <c r="AA89" s="95">
        <f t="shared" si="29"/>
        <v>9.5</v>
      </c>
      <c r="AB89" s="95">
        <f t="shared" si="29"/>
        <v>9.5</v>
      </c>
      <c r="AC89" s="95">
        <f t="shared" si="29"/>
        <v>9.5</v>
      </c>
      <c r="AD89" s="95">
        <f t="shared" si="29"/>
        <v>9.5</v>
      </c>
      <c r="AE89" s="95">
        <f t="shared" si="29"/>
        <v>9.5</v>
      </c>
      <c r="AF89" s="95">
        <f t="shared" si="29"/>
        <v>9.5</v>
      </c>
      <c r="AG89" s="95">
        <f t="shared" si="29"/>
        <v>9.5</v>
      </c>
      <c r="AH89" s="95">
        <f t="shared" si="29"/>
        <v>9.5</v>
      </c>
      <c r="AI89" s="95">
        <f t="shared" si="29"/>
        <v>9.5</v>
      </c>
      <c r="AJ89" s="95">
        <f t="shared" si="29"/>
        <v>9.5</v>
      </c>
      <c r="AK89" s="95">
        <f t="shared" si="29"/>
        <v>9.5</v>
      </c>
      <c r="AL89" s="95">
        <f t="shared" si="29"/>
        <v>9.5</v>
      </c>
      <c r="AM89" s="95">
        <f t="shared" si="29"/>
        <v>9.5</v>
      </c>
      <c r="AN89" s="95">
        <f t="shared" si="29"/>
        <v>9.5</v>
      </c>
      <c r="AO89" s="95">
        <f t="shared" si="29"/>
        <v>9.5</v>
      </c>
      <c r="AP89" s="95">
        <f t="shared" si="29"/>
        <v>9.5</v>
      </c>
      <c r="AQ89" s="95">
        <f t="shared" si="29"/>
        <v>9.5</v>
      </c>
      <c r="AR89" s="95">
        <f t="shared" si="29"/>
        <v>9.5</v>
      </c>
      <c r="AS89" s="95">
        <f t="shared" si="29"/>
        <v>9.5</v>
      </c>
      <c r="AT89" s="95">
        <f t="shared" si="29"/>
        <v>9.5</v>
      </c>
      <c r="AU89" s="95">
        <f t="shared" si="29"/>
        <v>9.5</v>
      </c>
      <c r="AV89" s="48">
        <v>5</v>
      </c>
    </row>
    <row r="90" spans="2:54" ht="14.4">
      <c r="B90" s="92" t="str">
        <f>Processes!D89</f>
        <v>EXPH2</v>
      </c>
      <c r="C90" s="92" t="str">
        <f>Processes!E89</f>
        <v>Export technology - Hydrogen</v>
      </c>
      <c r="D90" s="93" t="str">
        <f>IF(LEN(B90)=6,RIGHT(B90,2),RIGHT(B90,2))</f>
        <v>H2</v>
      </c>
      <c r="E90" s="79"/>
      <c r="F90" s="94" t="str">
        <f t="shared" si="22"/>
        <v>MKr14</v>
      </c>
      <c r="G90" s="95">
        <f>G77</f>
        <v>42.18</v>
      </c>
      <c r="H90" s="95">
        <f t="shared" ref="H90:AU90" si="30">H77</f>
        <v>43.795000000000002</v>
      </c>
      <c r="I90" s="95">
        <f t="shared" si="30"/>
        <v>52.344999999999999</v>
      </c>
      <c r="J90" s="95">
        <f t="shared" si="30"/>
        <v>51.49</v>
      </c>
      <c r="K90" s="95">
        <f t="shared" si="30"/>
        <v>43.414999999999999</v>
      </c>
      <c r="L90" s="95">
        <f t="shared" si="30"/>
        <v>41.8</v>
      </c>
      <c r="M90" s="95">
        <f t="shared" si="30"/>
        <v>34.959999999999994</v>
      </c>
      <c r="N90" s="95">
        <f t="shared" si="30"/>
        <v>35.055</v>
      </c>
      <c r="O90" s="95">
        <f t="shared" si="30"/>
        <v>50.751074212757736</v>
      </c>
      <c r="P90" s="95">
        <f t="shared" si="30"/>
        <v>32.54796067858944</v>
      </c>
      <c r="Q90" s="95">
        <f t="shared" si="30"/>
        <v>31.727957487158143</v>
      </c>
      <c r="R90" s="95">
        <f t="shared" si="30"/>
        <v>29.949025524166288</v>
      </c>
      <c r="S90" s="95">
        <f t="shared" si="30"/>
        <v>31.124421190464801</v>
      </c>
      <c r="T90" s="95">
        <f t="shared" si="30"/>
        <v>31.69930389723169</v>
      </c>
      <c r="U90" s="95">
        <f t="shared" si="30"/>
        <v>31.888767724343968</v>
      </c>
      <c r="V90" s="95">
        <f t="shared" si="30"/>
        <v>31.830779289767982</v>
      </c>
      <c r="W90" s="95">
        <f t="shared" si="30"/>
        <v>31.794257244088858</v>
      </c>
      <c r="X90" s="95">
        <f t="shared" si="30"/>
        <v>31.770799731920086</v>
      </c>
      <c r="Y90" s="95">
        <f t="shared" si="30"/>
        <v>31.750709610930787</v>
      </c>
      <c r="Z90" s="95">
        <f t="shared" si="30"/>
        <v>31.743509235621186</v>
      </c>
      <c r="AA90" s="95">
        <f t="shared" si="30"/>
        <v>31.741544979889387</v>
      </c>
      <c r="AB90" s="95">
        <f t="shared" si="30"/>
        <v>31.785326421240963</v>
      </c>
      <c r="AC90" s="95">
        <f t="shared" si="30"/>
        <v>31.829107862592537</v>
      </c>
      <c r="AD90" s="95">
        <f t="shared" si="30"/>
        <v>31.872889303944106</v>
      </c>
      <c r="AE90" s="95">
        <f t="shared" si="30"/>
        <v>31.916670745295676</v>
      </c>
      <c r="AF90" s="95">
        <f t="shared" si="30"/>
        <v>31.960452186647256</v>
      </c>
      <c r="AG90" s="95">
        <f t="shared" si="30"/>
        <v>32.004233627998829</v>
      </c>
      <c r="AH90" s="95">
        <f t="shared" si="30"/>
        <v>32.048015069350392</v>
      </c>
      <c r="AI90" s="95">
        <f t="shared" si="30"/>
        <v>32.091796510701968</v>
      </c>
      <c r="AJ90" s="95">
        <f t="shared" si="30"/>
        <v>32.135577952053531</v>
      </c>
      <c r="AK90" s="95">
        <f t="shared" si="30"/>
        <v>32.179359393405107</v>
      </c>
      <c r="AL90" s="95">
        <f t="shared" si="30"/>
        <v>32.223140834756684</v>
      </c>
      <c r="AM90" s="95">
        <f t="shared" si="30"/>
        <v>32.266922276108254</v>
      </c>
      <c r="AN90" s="95">
        <f t="shared" si="30"/>
        <v>32.310703717459816</v>
      </c>
      <c r="AO90" s="95">
        <f t="shared" si="30"/>
        <v>32.354485158811393</v>
      </c>
      <c r="AP90" s="95">
        <f t="shared" si="30"/>
        <v>32.39826660016297</v>
      </c>
      <c r="AQ90" s="95">
        <f t="shared" si="30"/>
        <v>32.442048041514546</v>
      </c>
      <c r="AR90" s="95">
        <f t="shared" si="30"/>
        <v>32.485829482866109</v>
      </c>
      <c r="AS90" s="95">
        <f t="shared" si="30"/>
        <v>32.529610924217685</v>
      </c>
      <c r="AT90" s="95">
        <f t="shared" si="30"/>
        <v>32.573392365569248</v>
      </c>
      <c r="AU90" s="95">
        <f t="shared" si="30"/>
        <v>32.617173806920832</v>
      </c>
      <c r="AV90" s="48">
        <v>5</v>
      </c>
    </row>
    <row r="91" spans="2:54" ht="14.4">
      <c r="B91" s="92" t="str">
        <f>Processes!D90</f>
        <v>EXPH2G</v>
      </c>
      <c r="C91" s="92" t="str">
        <f>Processes!E90</f>
        <v>Export technology - Hydrogen Gas</v>
      </c>
      <c r="D91" s="93" t="str">
        <f t="shared" si="25"/>
        <v>H2G</v>
      </c>
      <c r="E91" s="79"/>
      <c r="F91" s="94" t="str">
        <f t="shared" si="22"/>
        <v>MKr14</v>
      </c>
      <c r="G91" s="95">
        <f>G77</f>
        <v>42.18</v>
      </c>
      <c r="H91" s="95">
        <f t="shared" ref="H91:AU91" si="31">H77</f>
        <v>43.795000000000002</v>
      </c>
      <c r="I91" s="95">
        <f t="shared" si="31"/>
        <v>52.344999999999999</v>
      </c>
      <c r="J91" s="95">
        <f t="shared" si="31"/>
        <v>51.49</v>
      </c>
      <c r="K91" s="95">
        <f t="shared" si="31"/>
        <v>43.414999999999999</v>
      </c>
      <c r="L91" s="95">
        <f t="shared" si="31"/>
        <v>41.8</v>
      </c>
      <c r="M91" s="95">
        <f t="shared" si="31"/>
        <v>34.959999999999994</v>
      </c>
      <c r="N91" s="95">
        <f t="shared" si="31"/>
        <v>35.055</v>
      </c>
      <c r="O91" s="95">
        <f t="shared" si="31"/>
        <v>50.751074212757736</v>
      </c>
      <c r="P91" s="95">
        <f t="shared" si="31"/>
        <v>32.54796067858944</v>
      </c>
      <c r="Q91" s="95">
        <f t="shared" si="31"/>
        <v>31.727957487158143</v>
      </c>
      <c r="R91" s="95">
        <f t="shared" si="31"/>
        <v>29.949025524166288</v>
      </c>
      <c r="S91" s="95">
        <f t="shared" si="31"/>
        <v>31.124421190464801</v>
      </c>
      <c r="T91" s="95">
        <f t="shared" si="31"/>
        <v>31.69930389723169</v>
      </c>
      <c r="U91" s="95">
        <f t="shared" si="31"/>
        <v>31.888767724343968</v>
      </c>
      <c r="V91" s="95">
        <f t="shared" si="31"/>
        <v>31.830779289767982</v>
      </c>
      <c r="W91" s="95">
        <f t="shared" si="31"/>
        <v>31.794257244088858</v>
      </c>
      <c r="X91" s="95">
        <f t="shared" si="31"/>
        <v>31.770799731920086</v>
      </c>
      <c r="Y91" s="95">
        <f t="shared" si="31"/>
        <v>31.750709610930787</v>
      </c>
      <c r="Z91" s="95">
        <f t="shared" si="31"/>
        <v>31.743509235621186</v>
      </c>
      <c r="AA91" s="95">
        <f t="shared" si="31"/>
        <v>31.741544979889387</v>
      </c>
      <c r="AB91" s="95">
        <f t="shared" si="31"/>
        <v>31.785326421240963</v>
      </c>
      <c r="AC91" s="95">
        <f t="shared" si="31"/>
        <v>31.829107862592537</v>
      </c>
      <c r="AD91" s="95">
        <f t="shared" si="31"/>
        <v>31.872889303944106</v>
      </c>
      <c r="AE91" s="95">
        <f t="shared" si="31"/>
        <v>31.916670745295676</v>
      </c>
      <c r="AF91" s="95">
        <f t="shared" si="31"/>
        <v>31.960452186647256</v>
      </c>
      <c r="AG91" s="95">
        <f t="shared" si="31"/>
        <v>32.004233627998829</v>
      </c>
      <c r="AH91" s="95">
        <f t="shared" si="31"/>
        <v>32.048015069350392</v>
      </c>
      <c r="AI91" s="95">
        <f t="shared" si="31"/>
        <v>32.091796510701968</v>
      </c>
      <c r="AJ91" s="95">
        <f t="shared" si="31"/>
        <v>32.135577952053531</v>
      </c>
      <c r="AK91" s="95">
        <f t="shared" si="31"/>
        <v>32.179359393405107</v>
      </c>
      <c r="AL91" s="95">
        <f t="shared" si="31"/>
        <v>32.223140834756684</v>
      </c>
      <c r="AM91" s="95">
        <f t="shared" si="31"/>
        <v>32.266922276108254</v>
      </c>
      <c r="AN91" s="95">
        <f t="shared" si="31"/>
        <v>32.310703717459816</v>
      </c>
      <c r="AO91" s="95">
        <f t="shared" si="31"/>
        <v>32.354485158811393</v>
      </c>
      <c r="AP91" s="95">
        <f t="shared" si="31"/>
        <v>32.39826660016297</v>
      </c>
      <c r="AQ91" s="95">
        <f t="shared" si="31"/>
        <v>32.442048041514546</v>
      </c>
      <c r="AR91" s="95">
        <f t="shared" si="31"/>
        <v>32.485829482866109</v>
      </c>
      <c r="AS91" s="95">
        <f t="shared" si="31"/>
        <v>32.529610924217685</v>
      </c>
      <c r="AT91" s="95">
        <f t="shared" si="31"/>
        <v>32.573392365569248</v>
      </c>
      <c r="AU91" s="95">
        <f t="shared" si="31"/>
        <v>32.617173806920832</v>
      </c>
      <c r="AV91" s="48">
        <v>5</v>
      </c>
    </row>
    <row r="92" spans="2:54" ht="14.4">
      <c r="B92" s="92" t="str">
        <f>Processes!D91</f>
        <v>EXPAMM</v>
      </c>
      <c r="C92" s="92" t="str">
        <f>Processes!E91</f>
        <v>Export technology - Ammonia (Liquid)</v>
      </c>
      <c r="D92" s="93" t="str">
        <f t="shared" si="25"/>
        <v>AMM</v>
      </c>
      <c r="E92" s="79"/>
      <c r="F92" s="94" t="str">
        <f t="shared" si="22"/>
        <v>MKr19</v>
      </c>
      <c r="G92" s="95">
        <f>G83</f>
        <v>100.13</v>
      </c>
      <c r="H92" s="95">
        <f t="shared" ref="H92:AU92" si="32">H83</f>
        <v>111.53</v>
      </c>
      <c r="I92" s="95">
        <f t="shared" si="32"/>
        <v>127.48999999999998</v>
      </c>
      <c r="J92" s="95">
        <f t="shared" si="32"/>
        <v>117.03999999999999</v>
      </c>
      <c r="K92" s="95">
        <f t="shared" si="32"/>
        <v>107.82499999999999</v>
      </c>
      <c r="L92" s="95">
        <f t="shared" si="32"/>
        <v>73.149999999999991</v>
      </c>
      <c r="M92" s="95">
        <f t="shared" si="32"/>
        <v>70.3</v>
      </c>
      <c r="N92" s="95">
        <f t="shared" si="32"/>
        <v>74.290000000000006</v>
      </c>
      <c r="O92" s="95">
        <f t="shared" si="32"/>
        <v>96.426022004987345</v>
      </c>
      <c r="P92" s="95">
        <f t="shared" si="32"/>
        <v>90.807615434698747</v>
      </c>
      <c r="Q92" s="95">
        <f t="shared" si="32"/>
        <v>89.401673832219473</v>
      </c>
      <c r="R92" s="95">
        <f t="shared" si="32"/>
        <v>68.516792691424257</v>
      </c>
      <c r="S92" s="95">
        <f t="shared" si="32"/>
        <v>71.754866618593084</v>
      </c>
      <c r="T92" s="95">
        <f t="shared" si="32"/>
        <v>73.96179631899065</v>
      </c>
      <c r="U92" s="95">
        <f t="shared" si="32"/>
        <v>75.575095006707542</v>
      </c>
      <c r="V92" s="95">
        <f t="shared" si="32"/>
        <v>76.749748941909317</v>
      </c>
      <c r="W92" s="95">
        <f t="shared" si="32"/>
        <v>78.046939113302997</v>
      </c>
      <c r="X92" s="95">
        <f t="shared" si="32"/>
        <v>79.318170941805391</v>
      </c>
      <c r="Y92" s="95">
        <f t="shared" si="32"/>
        <v>80.48773617399354</v>
      </c>
      <c r="Z92" s="95">
        <f t="shared" si="32"/>
        <v>81.715850466579965</v>
      </c>
      <c r="AA92" s="95">
        <f t="shared" si="32"/>
        <v>82.877880872470527</v>
      </c>
      <c r="AB92" s="95">
        <f t="shared" si="32"/>
        <v>82.587044298377819</v>
      </c>
      <c r="AC92" s="95">
        <f t="shared" si="32"/>
        <v>82.295512149203404</v>
      </c>
      <c r="AD92" s="95">
        <f t="shared" si="32"/>
        <v>82.005183686862722</v>
      </c>
      <c r="AE92" s="95">
        <f t="shared" si="32"/>
        <v>81.714126007099949</v>
      </c>
      <c r="AF92" s="95">
        <f t="shared" si="32"/>
        <v>81.423160188978741</v>
      </c>
      <c r="AG92" s="95">
        <f t="shared" si="32"/>
        <v>81.131314786114757</v>
      </c>
      <c r="AH92" s="95">
        <f t="shared" si="32"/>
        <v>80.840497833412343</v>
      </c>
      <c r="AI92" s="95">
        <f t="shared" si="32"/>
        <v>80.548986928309944</v>
      </c>
      <c r="AJ92" s="95">
        <f t="shared" si="32"/>
        <v>80.258358418959332</v>
      </c>
      <c r="AK92" s="95">
        <f t="shared" si="32"/>
        <v>79.967443126641484</v>
      </c>
      <c r="AL92" s="95">
        <f t="shared" si="32"/>
        <v>79.676528313431973</v>
      </c>
      <c r="AM92" s="95">
        <f t="shared" si="32"/>
        <v>79.388615803438867</v>
      </c>
      <c r="AN92" s="95">
        <f t="shared" si="32"/>
        <v>79.10070874877735</v>
      </c>
      <c r="AO92" s="95">
        <f t="shared" si="32"/>
        <v>78.812807156422508</v>
      </c>
      <c r="AP92" s="95">
        <f t="shared" si="32"/>
        <v>78.524911033358194</v>
      </c>
      <c r="AQ92" s="95">
        <f t="shared" si="32"/>
        <v>78.237020386577257</v>
      </c>
      <c r="AR92" s="95">
        <f t="shared" si="32"/>
        <v>77.949135223081484</v>
      </c>
      <c r="AS92" s="95">
        <f t="shared" si="32"/>
        <v>77.661255549881631</v>
      </c>
      <c r="AT92" s="95">
        <f t="shared" si="32"/>
        <v>77.373381373997375</v>
      </c>
      <c r="AU92" s="95">
        <f t="shared" si="32"/>
        <v>77.085512702457393</v>
      </c>
      <c r="AV92" s="48">
        <v>5</v>
      </c>
    </row>
    <row r="93" spans="2:54" ht="14.4">
      <c r="B93" s="92" t="str">
        <f>Processes!D92</f>
        <v>EXPDME</v>
      </c>
      <c r="C93" s="92" t="str">
        <f>Processes!E92</f>
        <v>Export technology - Dimethyl ether</v>
      </c>
      <c r="D93" s="93" t="str">
        <f t="shared" si="25"/>
        <v>DME</v>
      </c>
      <c r="E93" s="79"/>
      <c r="F93" s="94" t="str">
        <f t="shared" si="22"/>
        <v>MKr19</v>
      </c>
      <c r="G93" s="95">
        <f>G$83</f>
        <v>100.13</v>
      </c>
      <c r="H93" s="95">
        <f t="shared" ref="H93:AU93" si="33">H$83</f>
        <v>111.53</v>
      </c>
      <c r="I93" s="95">
        <f t="shared" si="33"/>
        <v>127.48999999999998</v>
      </c>
      <c r="J93" s="95">
        <f t="shared" si="33"/>
        <v>117.03999999999999</v>
      </c>
      <c r="K93" s="95">
        <f t="shared" si="33"/>
        <v>107.82499999999999</v>
      </c>
      <c r="L93" s="95">
        <f t="shared" si="33"/>
        <v>73.149999999999991</v>
      </c>
      <c r="M93" s="95">
        <f t="shared" si="33"/>
        <v>70.3</v>
      </c>
      <c r="N93" s="95">
        <f t="shared" si="33"/>
        <v>74.290000000000006</v>
      </c>
      <c r="O93" s="95">
        <f t="shared" si="33"/>
        <v>96.426022004987345</v>
      </c>
      <c r="P93" s="95">
        <f t="shared" si="33"/>
        <v>90.807615434698747</v>
      </c>
      <c r="Q93" s="95">
        <f t="shared" si="33"/>
        <v>89.401673832219473</v>
      </c>
      <c r="R93" s="95">
        <f t="shared" si="33"/>
        <v>68.516792691424257</v>
      </c>
      <c r="S93" s="95">
        <f t="shared" si="33"/>
        <v>71.754866618593084</v>
      </c>
      <c r="T93" s="95">
        <f t="shared" si="33"/>
        <v>73.96179631899065</v>
      </c>
      <c r="U93" s="95">
        <f t="shared" si="33"/>
        <v>75.575095006707542</v>
      </c>
      <c r="V93" s="95">
        <f t="shared" si="33"/>
        <v>76.749748941909317</v>
      </c>
      <c r="W93" s="95">
        <f t="shared" si="33"/>
        <v>78.046939113302997</v>
      </c>
      <c r="X93" s="95">
        <f t="shared" si="33"/>
        <v>79.318170941805391</v>
      </c>
      <c r="Y93" s="95">
        <f t="shared" si="33"/>
        <v>80.48773617399354</v>
      </c>
      <c r="Z93" s="95">
        <f t="shared" si="33"/>
        <v>81.715850466579965</v>
      </c>
      <c r="AA93" s="95">
        <f t="shared" si="33"/>
        <v>82.877880872470527</v>
      </c>
      <c r="AB93" s="95">
        <f t="shared" si="33"/>
        <v>82.587044298377819</v>
      </c>
      <c r="AC93" s="95">
        <f t="shared" si="33"/>
        <v>82.295512149203404</v>
      </c>
      <c r="AD93" s="95">
        <f t="shared" si="33"/>
        <v>82.005183686862722</v>
      </c>
      <c r="AE93" s="95">
        <f t="shared" si="33"/>
        <v>81.714126007099949</v>
      </c>
      <c r="AF93" s="95">
        <f t="shared" si="33"/>
        <v>81.423160188978741</v>
      </c>
      <c r="AG93" s="95">
        <f t="shared" si="33"/>
        <v>81.131314786114757</v>
      </c>
      <c r="AH93" s="95">
        <f t="shared" si="33"/>
        <v>80.840497833412343</v>
      </c>
      <c r="AI93" s="95">
        <f t="shared" si="33"/>
        <v>80.548986928309944</v>
      </c>
      <c r="AJ93" s="95">
        <f t="shared" si="33"/>
        <v>80.258358418959332</v>
      </c>
      <c r="AK93" s="95">
        <f t="shared" si="33"/>
        <v>79.967443126641484</v>
      </c>
      <c r="AL93" s="95">
        <f t="shared" si="33"/>
        <v>79.676528313431973</v>
      </c>
      <c r="AM93" s="95">
        <f t="shared" si="33"/>
        <v>79.388615803438867</v>
      </c>
      <c r="AN93" s="95">
        <f t="shared" si="33"/>
        <v>79.10070874877735</v>
      </c>
      <c r="AO93" s="95">
        <f t="shared" si="33"/>
        <v>78.812807156422508</v>
      </c>
      <c r="AP93" s="95">
        <f t="shared" si="33"/>
        <v>78.524911033358194</v>
      </c>
      <c r="AQ93" s="95">
        <f t="shared" si="33"/>
        <v>78.237020386577257</v>
      </c>
      <c r="AR93" s="95">
        <f t="shared" si="33"/>
        <v>77.949135223081484</v>
      </c>
      <c r="AS93" s="95">
        <f t="shared" si="33"/>
        <v>77.661255549881631</v>
      </c>
      <c r="AT93" s="95">
        <f t="shared" si="33"/>
        <v>77.373381373997375</v>
      </c>
      <c r="AU93" s="95">
        <f t="shared" si="33"/>
        <v>77.085512702457393</v>
      </c>
      <c r="AV93" s="48">
        <v>5</v>
      </c>
    </row>
    <row r="94" spans="2:54" ht="14.4">
      <c r="B94" s="92" t="str">
        <f>Processes!D93</f>
        <v>EXPKRB1</v>
      </c>
      <c r="C94" s="92" t="str">
        <f>Processes!E93</f>
        <v>Export technology - Bio Kerosene G1</v>
      </c>
      <c r="D94" s="93" t="str">
        <f t="shared" si="25"/>
        <v>KRB1</v>
      </c>
      <c r="E94" s="79"/>
      <c r="F94" s="94" t="str">
        <f t="shared" si="22"/>
        <v>MKr19</v>
      </c>
      <c r="G94" s="95">
        <f>G$82</f>
        <v>72.674999999999997</v>
      </c>
      <c r="H94" s="95">
        <f t="shared" ref="H94:AU96" si="34">H$82</f>
        <v>106.78</v>
      </c>
      <c r="I94" s="95">
        <f t="shared" si="34"/>
        <v>110.48499999999999</v>
      </c>
      <c r="J94" s="95">
        <f t="shared" si="34"/>
        <v>112.66999999999999</v>
      </c>
      <c r="K94" s="95">
        <f t="shared" si="34"/>
        <v>104.59499999999998</v>
      </c>
      <c r="L94" s="95">
        <f t="shared" si="34"/>
        <v>69.825000000000003</v>
      </c>
      <c r="M94" s="95">
        <f t="shared" si="34"/>
        <v>67.069999999999993</v>
      </c>
      <c r="N94" s="95">
        <f t="shared" si="34"/>
        <v>70.965000000000003</v>
      </c>
      <c r="O94" s="95">
        <f t="shared" si="34"/>
        <v>94.52602200498734</v>
      </c>
      <c r="P94" s="95">
        <f t="shared" si="34"/>
        <v>88.34711543469875</v>
      </c>
      <c r="Q94" s="95">
        <f t="shared" si="34"/>
        <v>86.941173832219462</v>
      </c>
      <c r="R94" s="95">
        <f t="shared" si="34"/>
        <v>66.056292691424247</v>
      </c>
      <c r="S94" s="95">
        <f t="shared" si="34"/>
        <v>69.294366618593074</v>
      </c>
      <c r="T94" s="95">
        <f t="shared" si="34"/>
        <v>71.50129631899064</v>
      </c>
      <c r="U94" s="95">
        <f t="shared" si="34"/>
        <v>73.114595006707532</v>
      </c>
      <c r="V94" s="95">
        <f t="shared" si="34"/>
        <v>74.289248941909307</v>
      </c>
      <c r="W94" s="95">
        <f t="shared" si="34"/>
        <v>75.586439113303001</v>
      </c>
      <c r="X94" s="95">
        <f t="shared" si="34"/>
        <v>76.857670941805381</v>
      </c>
      <c r="Y94" s="95">
        <f t="shared" si="34"/>
        <v>78.027236173993543</v>
      </c>
      <c r="Z94" s="95">
        <f t="shared" si="34"/>
        <v>79.255350466579955</v>
      </c>
      <c r="AA94" s="95">
        <f t="shared" si="34"/>
        <v>80.417380872470531</v>
      </c>
      <c r="AB94" s="95">
        <f t="shared" si="34"/>
        <v>80.126544298377823</v>
      </c>
      <c r="AC94" s="95">
        <f t="shared" si="34"/>
        <v>79.835012149203408</v>
      </c>
      <c r="AD94" s="95">
        <f t="shared" si="34"/>
        <v>79.544683686862726</v>
      </c>
      <c r="AE94" s="95">
        <f t="shared" si="34"/>
        <v>79.253626007099939</v>
      </c>
      <c r="AF94" s="95">
        <f t="shared" si="34"/>
        <v>78.962660188978745</v>
      </c>
      <c r="AG94" s="95">
        <f t="shared" si="34"/>
        <v>78.670814786114747</v>
      </c>
      <c r="AH94" s="95">
        <f t="shared" si="34"/>
        <v>78.379997833412347</v>
      </c>
      <c r="AI94" s="95">
        <f t="shared" si="34"/>
        <v>78.088486928309948</v>
      </c>
      <c r="AJ94" s="95">
        <f t="shared" si="34"/>
        <v>77.797858418959336</v>
      </c>
      <c r="AK94" s="95">
        <f t="shared" si="34"/>
        <v>77.506943126641474</v>
      </c>
      <c r="AL94" s="95">
        <f t="shared" si="34"/>
        <v>77.216028313431977</v>
      </c>
      <c r="AM94" s="95">
        <f t="shared" si="34"/>
        <v>76.928115803438857</v>
      </c>
      <c r="AN94" s="95">
        <f t="shared" si="34"/>
        <v>76.640208748777354</v>
      </c>
      <c r="AO94" s="95">
        <f t="shared" si="34"/>
        <v>76.352307156422498</v>
      </c>
      <c r="AP94" s="95">
        <f t="shared" si="34"/>
        <v>76.064411033358184</v>
      </c>
      <c r="AQ94" s="95">
        <f t="shared" si="34"/>
        <v>75.776520386577246</v>
      </c>
      <c r="AR94" s="95">
        <f t="shared" si="34"/>
        <v>75.488635223081488</v>
      </c>
      <c r="AS94" s="95">
        <f t="shared" si="34"/>
        <v>75.200755549881634</v>
      </c>
      <c r="AT94" s="95">
        <f t="shared" si="34"/>
        <v>74.912881373997365</v>
      </c>
      <c r="AU94" s="95">
        <f t="shared" si="34"/>
        <v>74.625012702457397</v>
      </c>
      <c r="AV94" s="48">
        <v>5</v>
      </c>
    </row>
    <row r="95" spans="2:54" ht="14.4">
      <c r="B95" s="92" t="str">
        <f>Processes!D94</f>
        <v>EXPKRB2</v>
      </c>
      <c r="C95" s="92" t="str">
        <f>Processes!E94</f>
        <v>Export technology - Bio Kerosene G2</v>
      </c>
      <c r="D95" s="93" t="str">
        <f t="shared" si="25"/>
        <v>KRB2</v>
      </c>
      <c r="E95" s="79"/>
      <c r="F95" s="94" t="str">
        <f t="shared" si="22"/>
        <v>MKr19</v>
      </c>
      <c r="G95" s="95">
        <f>G$82</f>
        <v>72.674999999999997</v>
      </c>
      <c r="H95" s="95">
        <f t="shared" si="34"/>
        <v>106.78</v>
      </c>
      <c r="I95" s="95">
        <f t="shared" si="34"/>
        <v>110.48499999999999</v>
      </c>
      <c r="J95" s="95">
        <f t="shared" si="34"/>
        <v>112.66999999999999</v>
      </c>
      <c r="K95" s="95">
        <f t="shared" si="34"/>
        <v>104.59499999999998</v>
      </c>
      <c r="L95" s="95">
        <f t="shared" si="34"/>
        <v>69.825000000000003</v>
      </c>
      <c r="M95" s="95">
        <f t="shared" si="34"/>
        <v>67.069999999999993</v>
      </c>
      <c r="N95" s="95">
        <f t="shared" si="34"/>
        <v>70.965000000000003</v>
      </c>
      <c r="O95" s="95">
        <f t="shared" si="34"/>
        <v>94.52602200498734</v>
      </c>
      <c r="P95" s="95">
        <f t="shared" si="34"/>
        <v>88.34711543469875</v>
      </c>
      <c r="Q95" s="95">
        <f t="shared" si="34"/>
        <v>86.941173832219462</v>
      </c>
      <c r="R95" s="95">
        <f t="shared" si="34"/>
        <v>66.056292691424247</v>
      </c>
      <c r="S95" s="95">
        <f t="shared" si="34"/>
        <v>69.294366618593074</v>
      </c>
      <c r="T95" s="95">
        <f t="shared" si="34"/>
        <v>71.50129631899064</v>
      </c>
      <c r="U95" s="95">
        <f t="shared" si="34"/>
        <v>73.114595006707532</v>
      </c>
      <c r="V95" s="95">
        <f t="shared" si="34"/>
        <v>74.289248941909307</v>
      </c>
      <c r="W95" s="95">
        <f t="shared" si="34"/>
        <v>75.586439113303001</v>
      </c>
      <c r="X95" s="95">
        <f t="shared" si="34"/>
        <v>76.857670941805381</v>
      </c>
      <c r="Y95" s="95">
        <f t="shared" si="34"/>
        <v>78.027236173993543</v>
      </c>
      <c r="Z95" s="95">
        <f t="shared" si="34"/>
        <v>79.255350466579955</v>
      </c>
      <c r="AA95" s="95">
        <f t="shared" si="34"/>
        <v>80.417380872470531</v>
      </c>
      <c r="AB95" s="95">
        <f t="shared" si="34"/>
        <v>80.126544298377823</v>
      </c>
      <c r="AC95" s="95">
        <f t="shared" si="34"/>
        <v>79.835012149203408</v>
      </c>
      <c r="AD95" s="95">
        <f t="shared" si="34"/>
        <v>79.544683686862726</v>
      </c>
      <c r="AE95" s="95">
        <f t="shared" si="34"/>
        <v>79.253626007099939</v>
      </c>
      <c r="AF95" s="95">
        <f t="shared" si="34"/>
        <v>78.962660188978745</v>
      </c>
      <c r="AG95" s="95">
        <f t="shared" si="34"/>
        <v>78.670814786114747</v>
      </c>
      <c r="AH95" s="95">
        <f t="shared" si="34"/>
        <v>78.379997833412347</v>
      </c>
      <c r="AI95" s="95">
        <f t="shared" si="34"/>
        <v>78.088486928309948</v>
      </c>
      <c r="AJ95" s="95">
        <f t="shared" si="34"/>
        <v>77.797858418959336</v>
      </c>
      <c r="AK95" s="95">
        <f t="shared" si="34"/>
        <v>77.506943126641474</v>
      </c>
      <c r="AL95" s="95">
        <f t="shared" si="34"/>
        <v>77.216028313431977</v>
      </c>
      <c r="AM95" s="95">
        <f t="shared" si="34"/>
        <v>76.928115803438857</v>
      </c>
      <c r="AN95" s="95">
        <f t="shared" si="34"/>
        <v>76.640208748777354</v>
      </c>
      <c r="AO95" s="95">
        <f t="shared" si="34"/>
        <v>76.352307156422498</v>
      </c>
      <c r="AP95" s="95">
        <f t="shared" si="34"/>
        <v>76.064411033358184</v>
      </c>
      <c r="AQ95" s="95">
        <f t="shared" si="34"/>
        <v>75.776520386577246</v>
      </c>
      <c r="AR95" s="95">
        <f t="shared" si="34"/>
        <v>75.488635223081488</v>
      </c>
      <c r="AS95" s="95">
        <f t="shared" si="34"/>
        <v>75.200755549881634</v>
      </c>
      <c r="AT95" s="95">
        <f t="shared" si="34"/>
        <v>74.912881373997365</v>
      </c>
      <c r="AU95" s="95">
        <f t="shared" si="34"/>
        <v>74.625012702457397</v>
      </c>
      <c r="AV95" s="48">
        <v>5</v>
      </c>
    </row>
    <row r="96" spans="2:54" ht="14.4">
      <c r="B96" s="92" t="str">
        <f>Processes!D95</f>
        <v>EXPKRE</v>
      </c>
      <c r="C96" s="92" t="str">
        <f>Processes!E95</f>
        <v>Export technology - Electro Kerosene</v>
      </c>
      <c r="D96" s="93" t="str">
        <f t="shared" si="25"/>
        <v>KRE</v>
      </c>
      <c r="E96" s="79"/>
      <c r="F96" s="94" t="str">
        <f t="shared" si="22"/>
        <v>MKr19</v>
      </c>
      <c r="G96" s="95">
        <f>G$82</f>
        <v>72.674999999999997</v>
      </c>
      <c r="H96" s="95">
        <f t="shared" si="34"/>
        <v>106.78</v>
      </c>
      <c r="I96" s="95">
        <f t="shared" si="34"/>
        <v>110.48499999999999</v>
      </c>
      <c r="J96" s="95">
        <f t="shared" si="34"/>
        <v>112.66999999999999</v>
      </c>
      <c r="K96" s="95">
        <f t="shared" si="34"/>
        <v>104.59499999999998</v>
      </c>
      <c r="L96" s="95">
        <f t="shared" si="34"/>
        <v>69.825000000000003</v>
      </c>
      <c r="M96" s="95">
        <f t="shared" si="34"/>
        <v>67.069999999999993</v>
      </c>
      <c r="N96" s="95">
        <f t="shared" si="34"/>
        <v>70.965000000000003</v>
      </c>
      <c r="O96" s="95">
        <f t="shared" si="34"/>
        <v>94.52602200498734</v>
      </c>
      <c r="P96" s="95">
        <f t="shared" si="34"/>
        <v>88.34711543469875</v>
      </c>
      <c r="Q96" s="95">
        <f t="shared" si="34"/>
        <v>86.941173832219462</v>
      </c>
      <c r="R96" s="95">
        <f t="shared" si="34"/>
        <v>66.056292691424247</v>
      </c>
      <c r="S96" s="95">
        <f t="shared" si="34"/>
        <v>69.294366618593074</v>
      </c>
      <c r="T96" s="95">
        <f t="shared" si="34"/>
        <v>71.50129631899064</v>
      </c>
      <c r="U96" s="95">
        <f t="shared" si="34"/>
        <v>73.114595006707532</v>
      </c>
      <c r="V96" s="95">
        <f t="shared" si="34"/>
        <v>74.289248941909307</v>
      </c>
      <c r="W96" s="95">
        <f t="shared" si="34"/>
        <v>75.586439113303001</v>
      </c>
      <c r="X96" s="95">
        <f t="shared" si="34"/>
        <v>76.857670941805381</v>
      </c>
      <c r="Y96" s="95">
        <f t="shared" si="34"/>
        <v>78.027236173993543</v>
      </c>
      <c r="Z96" s="95">
        <f t="shared" si="34"/>
        <v>79.255350466579955</v>
      </c>
      <c r="AA96" s="95">
        <f t="shared" si="34"/>
        <v>80.417380872470531</v>
      </c>
      <c r="AB96" s="95">
        <f t="shared" si="34"/>
        <v>80.126544298377823</v>
      </c>
      <c r="AC96" s="95">
        <f t="shared" si="34"/>
        <v>79.835012149203408</v>
      </c>
      <c r="AD96" s="95">
        <f t="shared" si="34"/>
        <v>79.544683686862726</v>
      </c>
      <c r="AE96" s="95">
        <f t="shared" si="34"/>
        <v>79.253626007099939</v>
      </c>
      <c r="AF96" s="95">
        <f t="shared" si="34"/>
        <v>78.962660188978745</v>
      </c>
      <c r="AG96" s="95">
        <f t="shared" si="34"/>
        <v>78.670814786114747</v>
      </c>
      <c r="AH96" s="95">
        <f t="shared" si="34"/>
        <v>78.379997833412347</v>
      </c>
      <c r="AI96" s="95">
        <f t="shared" si="34"/>
        <v>78.088486928309948</v>
      </c>
      <c r="AJ96" s="95">
        <f t="shared" si="34"/>
        <v>77.797858418959336</v>
      </c>
      <c r="AK96" s="95">
        <f t="shared" si="34"/>
        <v>77.506943126641474</v>
      </c>
      <c r="AL96" s="95">
        <f t="shared" si="34"/>
        <v>77.216028313431977</v>
      </c>
      <c r="AM96" s="95">
        <f t="shared" si="34"/>
        <v>76.928115803438857</v>
      </c>
      <c r="AN96" s="95">
        <f t="shared" si="34"/>
        <v>76.640208748777354</v>
      </c>
      <c r="AO96" s="95">
        <f t="shared" si="34"/>
        <v>76.352307156422498</v>
      </c>
      <c r="AP96" s="95">
        <f t="shared" si="34"/>
        <v>76.064411033358184</v>
      </c>
      <c r="AQ96" s="95">
        <f t="shared" si="34"/>
        <v>75.776520386577246</v>
      </c>
      <c r="AR96" s="95">
        <f t="shared" si="34"/>
        <v>75.488635223081488</v>
      </c>
      <c r="AS96" s="95">
        <f t="shared" si="34"/>
        <v>75.200755549881634</v>
      </c>
      <c r="AT96" s="95">
        <f t="shared" si="34"/>
        <v>74.912881373997365</v>
      </c>
      <c r="AU96" s="95">
        <f t="shared" si="34"/>
        <v>74.625012702457397</v>
      </c>
      <c r="AV96" s="48">
        <v>5</v>
      </c>
    </row>
    <row r="97" spans="2:48" ht="14.4">
      <c r="B97" s="92" t="str">
        <f>Processes!D96</f>
        <v>EXPSNG1</v>
      </c>
      <c r="C97" s="92" t="str">
        <f>Processes!E96</f>
        <v>Export technology - Bio Synt. Nat. Gas G1</v>
      </c>
      <c r="D97" s="93" t="str">
        <f t="shared" si="25"/>
        <v>SNG1</v>
      </c>
      <c r="F97" s="94" t="str">
        <f>IFERROR(VLOOKUP(D97,$E$122:$F$174,2,FALSE),"MKr19")</f>
        <v>MKr19</v>
      </c>
      <c r="G97" s="95">
        <f>G$77</f>
        <v>42.18</v>
      </c>
      <c r="H97" s="95">
        <f t="shared" ref="H97:AU99" si="35">H$77</f>
        <v>43.795000000000002</v>
      </c>
      <c r="I97" s="95">
        <f t="shared" si="35"/>
        <v>52.344999999999999</v>
      </c>
      <c r="J97" s="95">
        <f t="shared" si="35"/>
        <v>51.49</v>
      </c>
      <c r="K97" s="95">
        <f t="shared" si="35"/>
        <v>43.414999999999999</v>
      </c>
      <c r="L97" s="95">
        <f t="shared" si="35"/>
        <v>41.8</v>
      </c>
      <c r="M97" s="95">
        <f t="shared" si="35"/>
        <v>34.959999999999994</v>
      </c>
      <c r="N97" s="95">
        <f t="shared" si="35"/>
        <v>35.055</v>
      </c>
      <c r="O97" s="95">
        <f t="shared" si="35"/>
        <v>50.751074212757736</v>
      </c>
      <c r="P97" s="95">
        <f t="shared" si="35"/>
        <v>32.54796067858944</v>
      </c>
      <c r="Q97" s="95">
        <f t="shared" si="35"/>
        <v>31.727957487158143</v>
      </c>
      <c r="R97" s="95">
        <f t="shared" si="35"/>
        <v>29.949025524166288</v>
      </c>
      <c r="S97" s="95">
        <f t="shared" si="35"/>
        <v>31.124421190464801</v>
      </c>
      <c r="T97" s="95">
        <f t="shared" si="35"/>
        <v>31.69930389723169</v>
      </c>
      <c r="U97" s="95">
        <f t="shared" si="35"/>
        <v>31.888767724343968</v>
      </c>
      <c r="V97" s="95">
        <f t="shared" si="35"/>
        <v>31.830779289767982</v>
      </c>
      <c r="W97" s="95">
        <f t="shared" si="35"/>
        <v>31.794257244088858</v>
      </c>
      <c r="X97" s="95">
        <f t="shared" si="35"/>
        <v>31.770799731920086</v>
      </c>
      <c r="Y97" s="95">
        <f t="shared" si="35"/>
        <v>31.750709610930787</v>
      </c>
      <c r="Z97" s="95">
        <f t="shared" si="35"/>
        <v>31.743509235621186</v>
      </c>
      <c r="AA97" s="95">
        <f t="shared" si="35"/>
        <v>31.741544979889387</v>
      </c>
      <c r="AB97" s="95">
        <f t="shared" si="35"/>
        <v>31.785326421240963</v>
      </c>
      <c r="AC97" s="95">
        <f t="shared" si="35"/>
        <v>31.829107862592537</v>
      </c>
      <c r="AD97" s="95">
        <f t="shared" si="35"/>
        <v>31.872889303944106</v>
      </c>
      <c r="AE97" s="95">
        <f t="shared" si="35"/>
        <v>31.916670745295676</v>
      </c>
      <c r="AF97" s="95">
        <f t="shared" si="35"/>
        <v>31.960452186647256</v>
      </c>
      <c r="AG97" s="95">
        <f t="shared" si="35"/>
        <v>32.004233627998829</v>
      </c>
      <c r="AH97" s="95">
        <f t="shared" si="35"/>
        <v>32.048015069350392</v>
      </c>
      <c r="AI97" s="95">
        <f t="shared" si="35"/>
        <v>32.091796510701968</v>
      </c>
      <c r="AJ97" s="95">
        <f t="shared" si="35"/>
        <v>32.135577952053531</v>
      </c>
      <c r="AK97" s="95">
        <f t="shared" si="35"/>
        <v>32.179359393405107</v>
      </c>
      <c r="AL97" s="95">
        <f t="shared" si="35"/>
        <v>32.223140834756684</v>
      </c>
      <c r="AM97" s="95">
        <f t="shared" si="35"/>
        <v>32.266922276108254</v>
      </c>
      <c r="AN97" s="95">
        <f t="shared" si="35"/>
        <v>32.310703717459816</v>
      </c>
      <c r="AO97" s="95">
        <f t="shared" si="35"/>
        <v>32.354485158811393</v>
      </c>
      <c r="AP97" s="95">
        <f t="shared" si="35"/>
        <v>32.39826660016297</v>
      </c>
      <c r="AQ97" s="95">
        <f t="shared" si="35"/>
        <v>32.442048041514546</v>
      </c>
      <c r="AR97" s="95">
        <f t="shared" si="35"/>
        <v>32.485829482866109</v>
      </c>
      <c r="AS97" s="95">
        <f t="shared" si="35"/>
        <v>32.529610924217685</v>
      </c>
      <c r="AT97" s="95">
        <f t="shared" si="35"/>
        <v>32.573392365569248</v>
      </c>
      <c r="AU97" s="95">
        <f t="shared" si="35"/>
        <v>32.617173806920832</v>
      </c>
      <c r="AV97" s="48">
        <v>5</v>
      </c>
    </row>
    <row r="98" spans="2:48" ht="14.4">
      <c r="B98" s="92" t="str">
        <f>Processes!D97</f>
        <v>EXPSNG2</v>
      </c>
      <c r="C98" s="92" t="str">
        <f>Processes!E97</f>
        <v>Export technology - Bio Synt. Nat. Gas G2</v>
      </c>
      <c r="D98" s="93" t="str">
        <f t="shared" si="25"/>
        <v>SNG2</v>
      </c>
      <c r="F98" s="94" t="str">
        <f t="shared" ref="F98:F113" si="36">IFERROR(VLOOKUP(D98,$E$122:$F$174,2,FALSE),"MKr19")</f>
        <v>MKr19</v>
      </c>
      <c r="G98" s="95">
        <f>G$77</f>
        <v>42.18</v>
      </c>
      <c r="H98" s="95">
        <f t="shared" si="35"/>
        <v>43.795000000000002</v>
      </c>
      <c r="I98" s="95">
        <f t="shared" si="35"/>
        <v>52.344999999999999</v>
      </c>
      <c r="J98" s="95">
        <f t="shared" si="35"/>
        <v>51.49</v>
      </c>
      <c r="K98" s="95">
        <f t="shared" si="35"/>
        <v>43.414999999999999</v>
      </c>
      <c r="L98" s="95">
        <f t="shared" si="35"/>
        <v>41.8</v>
      </c>
      <c r="M98" s="95">
        <f t="shared" si="35"/>
        <v>34.959999999999994</v>
      </c>
      <c r="N98" s="95">
        <f t="shared" si="35"/>
        <v>35.055</v>
      </c>
      <c r="O98" s="95">
        <f t="shared" si="35"/>
        <v>50.751074212757736</v>
      </c>
      <c r="P98" s="95">
        <f t="shared" si="35"/>
        <v>32.54796067858944</v>
      </c>
      <c r="Q98" s="95">
        <f t="shared" si="35"/>
        <v>31.727957487158143</v>
      </c>
      <c r="R98" s="95">
        <f t="shared" si="35"/>
        <v>29.949025524166288</v>
      </c>
      <c r="S98" s="95">
        <f t="shared" si="35"/>
        <v>31.124421190464801</v>
      </c>
      <c r="T98" s="95">
        <f t="shared" si="35"/>
        <v>31.69930389723169</v>
      </c>
      <c r="U98" s="95">
        <f t="shared" si="35"/>
        <v>31.888767724343968</v>
      </c>
      <c r="V98" s="95">
        <f t="shared" si="35"/>
        <v>31.830779289767982</v>
      </c>
      <c r="W98" s="95">
        <f t="shared" si="35"/>
        <v>31.794257244088858</v>
      </c>
      <c r="X98" s="95">
        <f t="shared" si="35"/>
        <v>31.770799731920086</v>
      </c>
      <c r="Y98" s="95">
        <f t="shared" si="35"/>
        <v>31.750709610930787</v>
      </c>
      <c r="Z98" s="95">
        <f t="shared" si="35"/>
        <v>31.743509235621186</v>
      </c>
      <c r="AA98" s="95">
        <f t="shared" si="35"/>
        <v>31.741544979889387</v>
      </c>
      <c r="AB98" s="95">
        <f t="shared" si="35"/>
        <v>31.785326421240963</v>
      </c>
      <c r="AC98" s="95">
        <f t="shared" si="35"/>
        <v>31.829107862592537</v>
      </c>
      <c r="AD98" s="95">
        <f t="shared" si="35"/>
        <v>31.872889303944106</v>
      </c>
      <c r="AE98" s="95">
        <f t="shared" si="35"/>
        <v>31.916670745295676</v>
      </c>
      <c r="AF98" s="95">
        <f t="shared" si="35"/>
        <v>31.960452186647256</v>
      </c>
      <c r="AG98" s="95">
        <f t="shared" si="35"/>
        <v>32.004233627998829</v>
      </c>
      <c r="AH98" s="95">
        <f t="shared" si="35"/>
        <v>32.048015069350392</v>
      </c>
      <c r="AI98" s="95">
        <f t="shared" si="35"/>
        <v>32.091796510701968</v>
      </c>
      <c r="AJ98" s="95">
        <f t="shared" si="35"/>
        <v>32.135577952053531</v>
      </c>
      <c r="AK98" s="95">
        <f t="shared" si="35"/>
        <v>32.179359393405107</v>
      </c>
      <c r="AL98" s="95">
        <f t="shared" si="35"/>
        <v>32.223140834756684</v>
      </c>
      <c r="AM98" s="95">
        <f t="shared" si="35"/>
        <v>32.266922276108254</v>
      </c>
      <c r="AN98" s="95">
        <f t="shared" si="35"/>
        <v>32.310703717459816</v>
      </c>
      <c r="AO98" s="95">
        <f t="shared" si="35"/>
        <v>32.354485158811393</v>
      </c>
      <c r="AP98" s="95">
        <f t="shared" si="35"/>
        <v>32.39826660016297</v>
      </c>
      <c r="AQ98" s="95">
        <f t="shared" si="35"/>
        <v>32.442048041514546</v>
      </c>
      <c r="AR98" s="95">
        <f t="shared" si="35"/>
        <v>32.485829482866109</v>
      </c>
      <c r="AS98" s="95">
        <f t="shared" si="35"/>
        <v>32.529610924217685</v>
      </c>
      <c r="AT98" s="95">
        <f t="shared" si="35"/>
        <v>32.573392365569248</v>
      </c>
      <c r="AU98" s="95">
        <f t="shared" si="35"/>
        <v>32.617173806920832</v>
      </c>
      <c r="AV98" s="48">
        <v>5</v>
      </c>
    </row>
    <row r="99" spans="2:48" ht="14.4">
      <c r="B99" s="92" t="str">
        <f>Processes!D98</f>
        <v>EXPSNE</v>
      </c>
      <c r="C99" s="92" t="str">
        <f>Processes!E98</f>
        <v>Export technology - Electro Synt. Nat. Gas</v>
      </c>
      <c r="D99" s="93" t="str">
        <f t="shared" si="25"/>
        <v>SNE</v>
      </c>
      <c r="F99" s="94" t="str">
        <f t="shared" si="36"/>
        <v>MKr19</v>
      </c>
      <c r="G99" s="95">
        <f>G$77</f>
        <v>42.18</v>
      </c>
      <c r="H99" s="95">
        <f t="shared" si="35"/>
        <v>43.795000000000002</v>
      </c>
      <c r="I99" s="95">
        <f t="shared" si="35"/>
        <v>52.344999999999999</v>
      </c>
      <c r="J99" s="95">
        <f t="shared" si="35"/>
        <v>51.49</v>
      </c>
      <c r="K99" s="95">
        <f t="shared" si="35"/>
        <v>43.414999999999999</v>
      </c>
      <c r="L99" s="95">
        <f t="shared" si="35"/>
        <v>41.8</v>
      </c>
      <c r="M99" s="95">
        <f t="shared" si="35"/>
        <v>34.959999999999994</v>
      </c>
      <c r="N99" s="95">
        <f t="shared" si="35"/>
        <v>35.055</v>
      </c>
      <c r="O99" s="95">
        <f t="shared" si="35"/>
        <v>50.751074212757736</v>
      </c>
      <c r="P99" s="95">
        <f t="shared" si="35"/>
        <v>32.54796067858944</v>
      </c>
      <c r="Q99" s="95">
        <f t="shared" si="35"/>
        <v>31.727957487158143</v>
      </c>
      <c r="R99" s="95">
        <f t="shared" si="35"/>
        <v>29.949025524166288</v>
      </c>
      <c r="S99" s="95">
        <f t="shared" si="35"/>
        <v>31.124421190464801</v>
      </c>
      <c r="T99" s="95">
        <f t="shared" si="35"/>
        <v>31.69930389723169</v>
      </c>
      <c r="U99" s="95">
        <f t="shared" si="35"/>
        <v>31.888767724343968</v>
      </c>
      <c r="V99" s="95">
        <f t="shared" si="35"/>
        <v>31.830779289767982</v>
      </c>
      <c r="W99" s="95">
        <f t="shared" si="35"/>
        <v>31.794257244088858</v>
      </c>
      <c r="X99" s="95">
        <f t="shared" si="35"/>
        <v>31.770799731920086</v>
      </c>
      <c r="Y99" s="95">
        <f t="shared" si="35"/>
        <v>31.750709610930787</v>
      </c>
      <c r="Z99" s="95">
        <f t="shared" si="35"/>
        <v>31.743509235621186</v>
      </c>
      <c r="AA99" s="95">
        <f t="shared" si="35"/>
        <v>31.741544979889387</v>
      </c>
      <c r="AB99" s="95">
        <f t="shared" si="35"/>
        <v>31.785326421240963</v>
      </c>
      <c r="AC99" s="95">
        <f t="shared" si="35"/>
        <v>31.829107862592537</v>
      </c>
      <c r="AD99" s="95">
        <f t="shared" si="35"/>
        <v>31.872889303944106</v>
      </c>
      <c r="AE99" s="95">
        <f t="shared" si="35"/>
        <v>31.916670745295676</v>
      </c>
      <c r="AF99" s="95">
        <f t="shared" si="35"/>
        <v>31.960452186647256</v>
      </c>
      <c r="AG99" s="95">
        <f t="shared" si="35"/>
        <v>32.004233627998829</v>
      </c>
      <c r="AH99" s="95">
        <f t="shared" si="35"/>
        <v>32.048015069350392</v>
      </c>
      <c r="AI99" s="95">
        <f t="shared" si="35"/>
        <v>32.091796510701968</v>
      </c>
      <c r="AJ99" s="95">
        <f t="shared" si="35"/>
        <v>32.135577952053531</v>
      </c>
      <c r="AK99" s="95">
        <f t="shared" si="35"/>
        <v>32.179359393405107</v>
      </c>
      <c r="AL99" s="95">
        <f t="shared" si="35"/>
        <v>32.223140834756684</v>
      </c>
      <c r="AM99" s="95">
        <f t="shared" si="35"/>
        <v>32.266922276108254</v>
      </c>
      <c r="AN99" s="95">
        <f t="shared" si="35"/>
        <v>32.310703717459816</v>
      </c>
      <c r="AO99" s="95">
        <f t="shared" si="35"/>
        <v>32.354485158811393</v>
      </c>
      <c r="AP99" s="95">
        <f t="shared" si="35"/>
        <v>32.39826660016297</v>
      </c>
      <c r="AQ99" s="95">
        <f t="shared" si="35"/>
        <v>32.442048041514546</v>
      </c>
      <c r="AR99" s="95">
        <f t="shared" si="35"/>
        <v>32.485829482866109</v>
      </c>
      <c r="AS99" s="95">
        <f t="shared" si="35"/>
        <v>32.529610924217685</v>
      </c>
      <c r="AT99" s="95">
        <f t="shared" si="35"/>
        <v>32.573392365569248</v>
      </c>
      <c r="AU99" s="95">
        <f t="shared" si="35"/>
        <v>32.617173806920832</v>
      </c>
      <c r="AV99" s="48">
        <v>5</v>
      </c>
    </row>
    <row r="100" spans="2:48" ht="14.4">
      <c r="B100" s="92" t="str">
        <f>Processes!D99</f>
        <v>EXPDSB1</v>
      </c>
      <c r="C100" s="92" t="str">
        <f>Processes!E99</f>
        <v>Export technology - Biodiesel G1</v>
      </c>
      <c r="D100" s="93" t="str">
        <f t="shared" si="25"/>
        <v>DSB1</v>
      </c>
      <c r="F100" s="94" t="str">
        <f t="shared" si="36"/>
        <v>MKr19</v>
      </c>
      <c r="G100" s="95">
        <f>G$83</f>
        <v>100.13</v>
      </c>
      <c r="H100" s="95">
        <f t="shared" ref="H100:AU102" si="37">H$83</f>
        <v>111.53</v>
      </c>
      <c r="I100" s="95">
        <f t="shared" si="37"/>
        <v>127.48999999999998</v>
      </c>
      <c r="J100" s="95">
        <f t="shared" si="37"/>
        <v>117.03999999999999</v>
      </c>
      <c r="K100" s="95">
        <f t="shared" si="37"/>
        <v>107.82499999999999</v>
      </c>
      <c r="L100" s="95">
        <f t="shared" si="37"/>
        <v>73.149999999999991</v>
      </c>
      <c r="M100" s="95">
        <f t="shared" si="37"/>
        <v>70.3</v>
      </c>
      <c r="N100" s="95">
        <f t="shared" si="37"/>
        <v>74.290000000000006</v>
      </c>
      <c r="O100" s="95">
        <f t="shared" si="37"/>
        <v>96.426022004987345</v>
      </c>
      <c r="P100" s="95">
        <f t="shared" si="37"/>
        <v>90.807615434698747</v>
      </c>
      <c r="Q100" s="95">
        <f t="shared" si="37"/>
        <v>89.401673832219473</v>
      </c>
      <c r="R100" s="95">
        <f t="shared" si="37"/>
        <v>68.516792691424257</v>
      </c>
      <c r="S100" s="95">
        <f t="shared" si="37"/>
        <v>71.754866618593084</v>
      </c>
      <c r="T100" s="95">
        <f t="shared" si="37"/>
        <v>73.96179631899065</v>
      </c>
      <c r="U100" s="95">
        <f t="shared" si="37"/>
        <v>75.575095006707542</v>
      </c>
      <c r="V100" s="95">
        <f t="shared" si="37"/>
        <v>76.749748941909317</v>
      </c>
      <c r="W100" s="95">
        <f t="shared" si="37"/>
        <v>78.046939113302997</v>
      </c>
      <c r="X100" s="95">
        <f t="shared" si="37"/>
        <v>79.318170941805391</v>
      </c>
      <c r="Y100" s="95">
        <f t="shared" si="37"/>
        <v>80.48773617399354</v>
      </c>
      <c r="Z100" s="95">
        <f t="shared" si="37"/>
        <v>81.715850466579965</v>
      </c>
      <c r="AA100" s="95">
        <f t="shared" si="37"/>
        <v>82.877880872470527</v>
      </c>
      <c r="AB100" s="95">
        <f t="shared" si="37"/>
        <v>82.587044298377819</v>
      </c>
      <c r="AC100" s="95">
        <f t="shared" si="37"/>
        <v>82.295512149203404</v>
      </c>
      <c r="AD100" s="95">
        <f t="shared" si="37"/>
        <v>82.005183686862722</v>
      </c>
      <c r="AE100" s="95">
        <f t="shared" si="37"/>
        <v>81.714126007099949</v>
      </c>
      <c r="AF100" s="95">
        <f t="shared" si="37"/>
        <v>81.423160188978741</v>
      </c>
      <c r="AG100" s="95">
        <f t="shared" si="37"/>
        <v>81.131314786114757</v>
      </c>
      <c r="AH100" s="95">
        <f t="shared" si="37"/>
        <v>80.840497833412343</v>
      </c>
      <c r="AI100" s="95">
        <f t="shared" si="37"/>
        <v>80.548986928309944</v>
      </c>
      <c r="AJ100" s="95">
        <f t="shared" si="37"/>
        <v>80.258358418959332</v>
      </c>
      <c r="AK100" s="95">
        <f t="shared" si="37"/>
        <v>79.967443126641484</v>
      </c>
      <c r="AL100" s="95">
        <f t="shared" si="37"/>
        <v>79.676528313431973</v>
      </c>
      <c r="AM100" s="95">
        <f t="shared" si="37"/>
        <v>79.388615803438867</v>
      </c>
      <c r="AN100" s="95">
        <f t="shared" si="37"/>
        <v>79.10070874877735</v>
      </c>
      <c r="AO100" s="95">
        <f t="shared" si="37"/>
        <v>78.812807156422508</v>
      </c>
      <c r="AP100" s="95">
        <f t="shared" si="37"/>
        <v>78.524911033358194</v>
      </c>
      <c r="AQ100" s="95">
        <f t="shared" si="37"/>
        <v>78.237020386577257</v>
      </c>
      <c r="AR100" s="95">
        <f t="shared" si="37"/>
        <v>77.949135223081484</v>
      </c>
      <c r="AS100" s="95">
        <f t="shared" si="37"/>
        <v>77.661255549881631</v>
      </c>
      <c r="AT100" s="95">
        <f t="shared" si="37"/>
        <v>77.373381373997375</v>
      </c>
      <c r="AU100" s="95">
        <f t="shared" si="37"/>
        <v>77.085512702457393</v>
      </c>
      <c r="AV100" s="48">
        <v>5</v>
      </c>
    </row>
    <row r="101" spans="2:48" ht="14.4">
      <c r="B101" s="92" t="str">
        <f>Processes!D100</f>
        <v>EXPDSB2</v>
      </c>
      <c r="C101" s="92" t="str">
        <f>Processes!E100</f>
        <v>Export technology - Biodiesel G2</v>
      </c>
      <c r="D101" s="93" t="str">
        <f t="shared" si="25"/>
        <v>DSB2</v>
      </c>
      <c r="F101" s="94" t="str">
        <f t="shared" si="36"/>
        <v>MKr19</v>
      </c>
      <c r="G101" s="95">
        <f>G$83</f>
        <v>100.13</v>
      </c>
      <c r="H101" s="95">
        <f t="shared" si="37"/>
        <v>111.53</v>
      </c>
      <c r="I101" s="95">
        <f t="shared" si="37"/>
        <v>127.48999999999998</v>
      </c>
      <c r="J101" s="95">
        <f t="shared" si="37"/>
        <v>117.03999999999999</v>
      </c>
      <c r="K101" s="95">
        <f t="shared" si="37"/>
        <v>107.82499999999999</v>
      </c>
      <c r="L101" s="95">
        <f t="shared" si="37"/>
        <v>73.149999999999991</v>
      </c>
      <c r="M101" s="95">
        <f t="shared" si="37"/>
        <v>70.3</v>
      </c>
      <c r="N101" s="95">
        <f t="shared" si="37"/>
        <v>74.290000000000006</v>
      </c>
      <c r="O101" s="95">
        <f t="shared" si="37"/>
        <v>96.426022004987345</v>
      </c>
      <c r="P101" s="95">
        <f t="shared" si="37"/>
        <v>90.807615434698747</v>
      </c>
      <c r="Q101" s="95">
        <f t="shared" si="37"/>
        <v>89.401673832219473</v>
      </c>
      <c r="R101" s="95">
        <f t="shared" si="37"/>
        <v>68.516792691424257</v>
      </c>
      <c r="S101" s="95">
        <f t="shared" si="37"/>
        <v>71.754866618593084</v>
      </c>
      <c r="T101" s="95">
        <f t="shared" si="37"/>
        <v>73.96179631899065</v>
      </c>
      <c r="U101" s="95">
        <f t="shared" si="37"/>
        <v>75.575095006707542</v>
      </c>
      <c r="V101" s="95">
        <f t="shared" si="37"/>
        <v>76.749748941909317</v>
      </c>
      <c r="W101" s="95">
        <f t="shared" si="37"/>
        <v>78.046939113302997</v>
      </c>
      <c r="X101" s="95">
        <f t="shared" si="37"/>
        <v>79.318170941805391</v>
      </c>
      <c r="Y101" s="95">
        <f t="shared" si="37"/>
        <v>80.48773617399354</v>
      </c>
      <c r="Z101" s="95">
        <f t="shared" si="37"/>
        <v>81.715850466579965</v>
      </c>
      <c r="AA101" s="95">
        <f t="shared" si="37"/>
        <v>82.877880872470527</v>
      </c>
      <c r="AB101" s="95">
        <f t="shared" si="37"/>
        <v>82.587044298377819</v>
      </c>
      <c r="AC101" s="95">
        <f t="shared" si="37"/>
        <v>82.295512149203404</v>
      </c>
      <c r="AD101" s="95">
        <f t="shared" si="37"/>
        <v>82.005183686862722</v>
      </c>
      <c r="AE101" s="95">
        <f t="shared" si="37"/>
        <v>81.714126007099949</v>
      </c>
      <c r="AF101" s="95">
        <f t="shared" si="37"/>
        <v>81.423160188978741</v>
      </c>
      <c r="AG101" s="95">
        <f t="shared" si="37"/>
        <v>81.131314786114757</v>
      </c>
      <c r="AH101" s="95">
        <f t="shared" si="37"/>
        <v>80.840497833412343</v>
      </c>
      <c r="AI101" s="95">
        <f t="shared" si="37"/>
        <v>80.548986928309944</v>
      </c>
      <c r="AJ101" s="95">
        <f t="shared" si="37"/>
        <v>80.258358418959332</v>
      </c>
      <c r="AK101" s="95">
        <f t="shared" si="37"/>
        <v>79.967443126641484</v>
      </c>
      <c r="AL101" s="95">
        <f t="shared" si="37"/>
        <v>79.676528313431973</v>
      </c>
      <c r="AM101" s="95">
        <f t="shared" si="37"/>
        <v>79.388615803438867</v>
      </c>
      <c r="AN101" s="95">
        <f t="shared" si="37"/>
        <v>79.10070874877735</v>
      </c>
      <c r="AO101" s="95">
        <f t="shared" si="37"/>
        <v>78.812807156422508</v>
      </c>
      <c r="AP101" s="95">
        <f t="shared" si="37"/>
        <v>78.524911033358194</v>
      </c>
      <c r="AQ101" s="95">
        <f t="shared" si="37"/>
        <v>78.237020386577257</v>
      </c>
      <c r="AR101" s="95">
        <f t="shared" si="37"/>
        <v>77.949135223081484</v>
      </c>
      <c r="AS101" s="95">
        <f t="shared" si="37"/>
        <v>77.661255549881631</v>
      </c>
      <c r="AT101" s="95">
        <f t="shared" si="37"/>
        <v>77.373381373997375</v>
      </c>
      <c r="AU101" s="95">
        <f t="shared" si="37"/>
        <v>77.085512702457393</v>
      </c>
      <c r="AV101" s="48">
        <v>5</v>
      </c>
    </row>
    <row r="102" spans="2:48" ht="14.4">
      <c r="B102" s="92" t="str">
        <f>Processes!D101</f>
        <v>EXPDSE</v>
      </c>
      <c r="C102" s="92" t="str">
        <f>Processes!E101</f>
        <v>Export technology - Electro Diesel</v>
      </c>
      <c r="D102" s="93" t="str">
        <f t="shared" si="25"/>
        <v>DSE</v>
      </c>
      <c r="F102" s="94" t="str">
        <f t="shared" si="36"/>
        <v>MKr19</v>
      </c>
      <c r="G102" s="95">
        <f>G$83</f>
        <v>100.13</v>
      </c>
      <c r="H102" s="95">
        <f t="shared" si="37"/>
        <v>111.53</v>
      </c>
      <c r="I102" s="95">
        <f t="shared" si="37"/>
        <v>127.48999999999998</v>
      </c>
      <c r="J102" s="95">
        <f t="shared" si="37"/>
        <v>117.03999999999999</v>
      </c>
      <c r="K102" s="95">
        <f t="shared" si="37"/>
        <v>107.82499999999999</v>
      </c>
      <c r="L102" s="95">
        <f t="shared" si="37"/>
        <v>73.149999999999991</v>
      </c>
      <c r="M102" s="95">
        <f t="shared" si="37"/>
        <v>70.3</v>
      </c>
      <c r="N102" s="95">
        <f t="shared" si="37"/>
        <v>74.290000000000006</v>
      </c>
      <c r="O102" s="95">
        <f t="shared" si="37"/>
        <v>96.426022004987345</v>
      </c>
      <c r="P102" s="95">
        <f t="shared" si="37"/>
        <v>90.807615434698747</v>
      </c>
      <c r="Q102" s="95">
        <f t="shared" si="37"/>
        <v>89.401673832219473</v>
      </c>
      <c r="R102" s="95">
        <f t="shared" si="37"/>
        <v>68.516792691424257</v>
      </c>
      <c r="S102" s="95">
        <f t="shared" si="37"/>
        <v>71.754866618593084</v>
      </c>
      <c r="T102" s="95">
        <f t="shared" si="37"/>
        <v>73.96179631899065</v>
      </c>
      <c r="U102" s="95">
        <f t="shared" si="37"/>
        <v>75.575095006707542</v>
      </c>
      <c r="V102" s="95">
        <f t="shared" si="37"/>
        <v>76.749748941909317</v>
      </c>
      <c r="W102" s="95">
        <f t="shared" si="37"/>
        <v>78.046939113302997</v>
      </c>
      <c r="X102" s="95">
        <f t="shared" si="37"/>
        <v>79.318170941805391</v>
      </c>
      <c r="Y102" s="95">
        <f t="shared" si="37"/>
        <v>80.48773617399354</v>
      </c>
      <c r="Z102" s="95">
        <f t="shared" si="37"/>
        <v>81.715850466579965</v>
      </c>
      <c r="AA102" s="95">
        <f t="shared" si="37"/>
        <v>82.877880872470527</v>
      </c>
      <c r="AB102" s="95">
        <f t="shared" si="37"/>
        <v>82.587044298377819</v>
      </c>
      <c r="AC102" s="95">
        <f t="shared" si="37"/>
        <v>82.295512149203404</v>
      </c>
      <c r="AD102" s="95">
        <f t="shared" si="37"/>
        <v>82.005183686862722</v>
      </c>
      <c r="AE102" s="95">
        <f t="shared" si="37"/>
        <v>81.714126007099949</v>
      </c>
      <c r="AF102" s="95">
        <f t="shared" si="37"/>
        <v>81.423160188978741</v>
      </c>
      <c r="AG102" s="95">
        <f t="shared" si="37"/>
        <v>81.131314786114757</v>
      </c>
      <c r="AH102" s="95">
        <f t="shared" si="37"/>
        <v>80.840497833412343</v>
      </c>
      <c r="AI102" s="95">
        <f t="shared" si="37"/>
        <v>80.548986928309944</v>
      </c>
      <c r="AJ102" s="95">
        <f t="shared" si="37"/>
        <v>80.258358418959332</v>
      </c>
      <c r="AK102" s="95">
        <f t="shared" si="37"/>
        <v>79.967443126641484</v>
      </c>
      <c r="AL102" s="95">
        <f t="shared" si="37"/>
        <v>79.676528313431973</v>
      </c>
      <c r="AM102" s="95">
        <f t="shared" si="37"/>
        <v>79.388615803438867</v>
      </c>
      <c r="AN102" s="95">
        <f t="shared" si="37"/>
        <v>79.10070874877735</v>
      </c>
      <c r="AO102" s="95">
        <f t="shared" si="37"/>
        <v>78.812807156422508</v>
      </c>
      <c r="AP102" s="95">
        <f t="shared" si="37"/>
        <v>78.524911033358194</v>
      </c>
      <c r="AQ102" s="95">
        <f t="shared" si="37"/>
        <v>78.237020386577257</v>
      </c>
      <c r="AR102" s="95">
        <f t="shared" si="37"/>
        <v>77.949135223081484</v>
      </c>
      <c r="AS102" s="95">
        <f t="shared" si="37"/>
        <v>77.661255549881631</v>
      </c>
      <c r="AT102" s="95">
        <f t="shared" si="37"/>
        <v>77.373381373997375</v>
      </c>
      <c r="AU102" s="95">
        <f t="shared" si="37"/>
        <v>77.085512702457393</v>
      </c>
      <c r="AV102" s="48">
        <v>5</v>
      </c>
    </row>
    <row r="103" spans="2:48" ht="14.4">
      <c r="B103" s="92" t="str">
        <f>Processes!D102</f>
        <v>EXPGSB1</v>
      </c>
      <c r="C103" s="92" t="str">
        <f>Processes!E102</f>
        <v>Export technology - Bioethanol G1</v>
      </c>
      <c r="D103" s="93" t="str">
        <f t="shared" si="25"/>
        <v>GSB1</v>
      </c>
      <c r="F103" s="94" t="str">
        <f t="shared" si="36"/>
        <v>MKr19</v>
      </c>
      <c r="G103" s="95">
        <f>G$81</f>
        <v>88.16</v>
      </c>
      <c r="H103" s="95">
        <f t="shared" ref="H103:AU105" si="38">H$81</f>
        <v>116.755</v>
      </c>
      <c r="I103" s="95">
        <f t="shared" si="38"/>
        <v>129.86499999999998</v>
      </c>
      <c r="J103" s="95">
        <f t="shared" si="38"/>
        <v>115.89999999999999</v>
      </c>
      <c r="K103" s="95">
        <f t="shared" si="38"/>
        <v>109.05999999999999</v>
      </c>
      <c r="L103" s="95">
        <f t="shared" si="38"/>
        <v>74.290000000000006</v>
      </c>
      <c r="M103" s="95">
        <f t="shared" si="38"/>
        <v>71.534999999999997</v>
      </c>
      <c r="N103" s="95">
        <f t="shared" si="38"/>
        <v>75.430000000000007</v>
      </c>
      <c r="O103" s="95">
        <f t="shared" si="38"/>
        <v>97.281022004987349</v>
      </c>
      <c r="P103" s="95">
        <f t="shared" si="38"/>
        <v>92.859615434698739</v>
      </c>
      <c r="Q103" s="95">
        <f t="shared" si="38"/>
        <v>91.453673832219465</v>
      </c>
      <c r="R103" s="95">
        <f t="shared" si="38"/>
        <v>70.56879269142425</v>
      </c>
      <c r="S103" s="95">
        <f t="shared" si="38"/>
        <v>73.806866618593077</v>
      </c>
      <c r="T103" s="95">
        <f t="shared" si="38"/>
        <v>76.013796318990643</v>
      </c>
      <c r="U103" s="95">
        <f t="shared" si="38"/>
        <v>77.627095006707535</v>
      </c>
      <c r="V103" s="95">
        <f t="shared" si="38"/>
        <v>78.80174894190931</v>
      </c>
      <c r="W103" s="95">
        <f t="shared" si="38"/>
        <v>80.09893911330299</v>
      </c>
      <c r="X103" s="95">
        <f t="shared" si="38"/>
        <v>81.370170941805384</v>
      </c>
      <c r="Y103" s="95">
        <f t="shared" si="38"/>
        <v>82.539736173993532</v>
      </c>
      <c r="Z103" s="95">
        <f t="shared" si="38"/>
        <v>83.767850466579958</v>
      </c>
      <c r="AA103" s="95">
        <f t="shared" si="38"/>
        <v>84.929880872470534</v>
      </c>
      <c r="AB103" s="95">
        <f t="shared" si="38"/>
        <v>84.639044298377826</v>
      </c>
      <c r="AC103" s="95">
        <f t="shared" si="38"/>
        <v>84.347512149203396</v>
      </c>
      <c r="AD103" s="95">
        <f t="shared" si="38"/>
        <v>84.057183686862714</v>
      </c>
      <c r="AE103" s="95">
        <f t="shared" si="38"/>
        <v>83.766126007099942</v>
      </c>
      <c r="AF103" s="95">
        <f t="shared" si="38"/>
        <v>83.475160188978734</v>
      </c>
      <c r="AG103" s="95">
        <f t="shared" si="38"/>
        <v>83.183314786114749</v>
      </c>
      <c r="AH103" s="95">
        <f t="shared" si="38"/>
        <v>82.892497833412349</v>
      </c>
      <c r="AI103" s="95">
        <f t="shared" si="38"/>
        <v>82.600986928309936</v>
      </c>
      <c r="AJ103" s="95">
        <f t="shared" si="38"/>
        <v>82.310358418959339</v>
      </c>
      <c r="AK103" s="95">
        <f t="shared" si="38"/>
        <v>82.019443126641477</v>
      </c>
      <c r="AL103" s="95">
        <f t="shared" si="38"/>
        <v>81.728528313431966</v>
      </c>
      <c r="AM103" s="95">
        <f t="shared" si="38"/>
        <v>81.44061580343886</v>
      </c>
      <c r="AN103" s="95">
        <f t="shared" si="38"/>
        <v>81.152708748777343</v>
      </c>
      <c r="AO103" s="95">
        <f t="shared" si="38"/>
        <v>80.864807156422501</v>
      </c>
      <c r="AP103" s="95">
        <f t="shared" si="38"/>
        <v>80.576911033358186</v>
      </c>
      <c r="AQ103" s="95">
        <f t="shared" si="38"/>
        <v>80.289020386577249</v>
      </c>
      <c r="AR103" s="95">
        <f t="shared" si="38"/>
        <v>80.001135223081477</v>
      </c>
      <c r="AS103" s="95">
        <f t="shared" si="38"/>
        <v>79.713255549881637</v>
      </c>
      <c r="AT103" s="95">
        <f t="shared" si="38"/>
        <v>79.425381373997368</v>
      </c>
      <c r="AU103" s="95">
        <f t="shared" si="38"/>
        <v>79.137512702457386</v>
      </c>
      <c r="AV103" s="48">
        <v>5</v>
      </c>
    </row>
    <row r="104" spans="2:48" ht="14.4">
      <c r="B104" s="92" t="str">
        <f>Processes!D103</f>
        <v>EXPGSB2</v>
      </c>
      <c r="C104" s="92" t="str">
        <f>Processes!E103</f>
        <v>Export technology - Bioethanol G2</v>
      </c>
      <c r="D104" s="93" t="str">
        <f t="shared" si="25"/>
        <v>GSB2</v>
      </c>
      <c r="F104" s="94" t="str">
        <f t="shared" si="36"/>
        <v>MKr19</v>
      </c>
      <c r="G104" s="95">
        <f>G$81</f>
        <v>88.16</v>
      </c>
      <c r="H104" s="95">
        <f t="shared" si="38"/>
        <v>116.755</v>
      </c>
      <c r="I104" s="95">
        <f t="shared" si="38"/>
        <v>129.86499999999998</v>
      </c>
      <c r="J104" s="95">
        <f t="shared" si="38"/>
        <v>115.89999999999999</v>
      </c>
      <c r="K104" s="95">
        <f t="shared" si="38"/>
        <v>109.05999999999999</v>
      </c>
      <c r="L104" s="95">
        <f t="shared" si="38"/>
        <v>74.290000000000006</v>
      </c>
      <c r="M104" s="95">
        <f t="shared" si="38"/>
        <v>71.534999999999997</v>
      </c>
      <c r="N104" s="95">
        <f t="shared" si="38"/>
        <v>75.430000000000007</v>
      </c>
      <c r="O104" s="95">
        <f t="shared" si="38"/>
        <v>97.281022004987349</v>
      </c>
      <c r="P104" s="95">
        <f t="shared" si="38"/>
        <v>92.859615434698739</v>
      </c>
      <c r="Q104" s="95">
        <f t="shared" si="38"/>
        <v>91.453673832219465</v>
      </c>
      <c r="R104" s="95">
        <f t="shared" si="38"/>
        <v>70.56879269142425</v>
      </c>
      <c r="S104" s="95">
        <f t="shared" si="38"/>
        <v>73.806866618593077</v>
      </c>
      <c r="T104" s="95">
        <f t="shared" si="38"/>
        <v>76.013796318990643</v>
      </c>
      <c r="U104" s="95">
        <f t="shared" si="38"/>
        <v>77.627095006707535</v>
      </c>
      <c r="V104" s="95">
        <f t="shared" si="38"/>
        <v>78.80174894190931</v>
      </c>
      <c r="W104" s="95">
        <f t="shared" si="38"/>
        <v>80.09893911330299</v>
      </c>
      <c r="X104" s="95">
        <f t="shared" si="38"/>
        <v>81.370170941805384</v>
      </c>
      <c r="Y104" s="95">
        <f t="shared" si="38"/>
        <v>82.539736173993532</v>
      </c>
      <c r="Z104" s="95">
        <f t="shared" si="38"/>
        <v>83.767850466579958</v>
      </c>
      <c r="AA104" s="95">
        <f t="shared" si="38"/>
        <v>84.929880872470534</v>
      </c>
      <c r="AB104" s="95">
        <f t="shared" si="38"/>
        <v>84.639044298377826</v>
      </c>
      <c r="AC104" s="95">
        <f t="shared" si="38"/>
        <v>84.347512149203396</v>
      </c>
      <c r="AD104" s="95">
        <f t="shared" si="38"/>
        <v>84.057183686862714</v>
      </c>
      <c r="AE104" s="95">
        <f t="shared" si="38"/>
        <v>83.766126007099942</v>
      </c>
      <c r="AF104" s="95">
        <f t="shared" si="38"/>
        <v>83.475160188978734</v>
      </c>
      <c r="AG104" s="95">
        <f t="shared" si="38"/>
        <v>83.183314786114749</v>
      </c>
      <c r="AH104" s="95">
        <f t="shared" si="38"/>
        <v>82.892497833412349</v>
      </c>
      <c r="AI104" s="95">
        <f t="shared" si="38"/>
        <v>82.600986928309936</v>
      </c>
      <c r="AJ104" s="95">
        <f t="shared" si="38"/>
        <v>82.310358418959339</v>
      </c>
      <c r="AK104" s="95">
        <f t="shared" si="38"/>
        <v>82.019443126641477</v>
      </c>
      <c r="AL104" s="95">
        <f t="shared" si="38"/>
        <v>81.728528313431966</v>
      </c>
      <c r="AM104" s="95">
        <f t="shared" si="38"/>
        <v>81.44061580343886</v>
      </c>
      <c r="AN104" s="95">
        <f t="shared" si="38"/>
        <v>81.152708748777343</v>
      </c>
      <c r="AO104" s="95">
        <f t="shared" si="38"/>
        <v>80.864807156422501</v>
      </c>
      <c r="AP104" s="95">
        <f t="shared" si="38"/>
        <v>80.576911033358186</v>
      </c>
      <c r="AQ104" s="95">
        <f t="shared" si="38"/>
        <v>80.289020386577249</v>
      </c>
      <c r="AR104" s="95">
        <f t="shared" si="38"/>
        <v>80.001135223081477</v>
      </c>
      <c r="AS104" s="95">
        <f t="shared" si="38"/>
        <v>79.713255549881637</v>
      </c>
      <c r="AT104" s="95">
        <f t="shared" si="38"/>
        <v>79.425381373997368</v>
      </c>
      <c r="AU104" s="95">
        <f t="shared" si="38"/>
        <v>79.137512702457386</v>
      </c>
      <c r="AV104" s="48">
        <v>5</v>
      </c>
    </row>
    <row r="105" spans="2:48" ht="14.4">
      <c r="B105" s="92" t="str">
        <f>Processes!D104</f>
        <v>EXPGSE</v>
      </c>
      <c r="C105" s="92" t="str">
        <f>Processes!E104</f>
        <v>Export technology - Electro Gasoline</v>
      </c>
      <c r="D105" s="93" t="str">
        <f t="shared" si="25"/>
        <v>GSE</v>
      </c>
      <c r="F105" s="94" t="str">
        <f t="shared" si="36"/>
        <v>MKr19</v>
      </c>
      <c r="G105" s="95">
        <f>G$81</f>
        <v>88.16</v>
      </c>
      <c r="H105" s="95">
        <f t="shared" si="38"/>
        <v>116.755</v>
      </c>
      <c r="I105" s="95">
        <f t="shared" si="38"/>
        <v>129.86499999999998</v>
      </c>
      <c r="J105" s="95">
        <f t="shared" si="38"/>
        <v>115.89999999999999</v>
      </c>
      <c r="K105" s="95">
        <f t="shared" si="38"/>
        <v>109.05999999999999</v>
      </c>
      <c r="L105" s="95">
        <f t="shared" si="38"/>
        <v>74.290000000000006</v>
      </c>
      <c r="M105" s="95">
        <f t="shared" si="38"/>
        <v>71.534999999999997</v>
      </c>
      <c r="N105" s="95">
        <f t="shared" si="38"/>
        <v>75.430000000000007</v>
      </c>
      <c r="O105" s="95">
        <f t="shared" si="38"/>
        <v>97.281022004987349</v>
      </c>
      <c r="P105" s="95">
        <f t="shared" si="38"/>
        <v>92.859615434698739</v>
      </c>
      <c r="Q105" s="95">
        <f t="shared" si="38"/>
        <v>91.453673832219465</v>
      </c>
      <c r="R105" s="95">
        <f t="shared" si="38"/>
        <v>70.56879269142425</v>
      </c>
      <c r="S105" s="95">
        <f t="shared" si="38"/>
        <v>73.806866618593077</v>
      </c>
      <c r="T105" s="95">
        <f t="shared" si="38"/>
        <v>76.013796318990643</v>
      </c>
      <c r="U105" s="95">
        <f t="shared" si="38"/>
        <v>77.627095006707535</v>
      </c>
      <c r="V105" s="95">
        <f t="shared" si="38"/>
        <v>78.80174894190931</v>
      </c>
      <c r="W105" s="95">
        <f t="shared" si="38"/>
        <v>80.09893911330299</v>
      </c>
      <c r="X105" s="95">
        <f t="shared" si="38"/>
        <v>81.370170941805384</v>
      </c>
      <c r="Y105" s="95">
        <f t="shared" si="38"/>
        <v>82.539736173993532</v>
      </c>
      <c r="Z105" s="95">
        <f t="shared" si="38"/>
        <v>83.767850466579958</v>
      </c>
      <c r="AA105" s="95">
        <f t="shared" si="38"/>
        <v>84.929880872470534</v>
      </c>
      <c r="AB105" s="95">
        <f t="shared" si="38"/>
        <v>84.639044298377826</v>
      </c>
      <c r="AC105" s="95">
        <f t="shared" si="38"/>
        <v>84.347512149203396</v>
      </c>
      <c r="AD105" s="95">
        <f t="shared" si="38"/>
        <v>84.057183686862714</v>
      </c>
      <c r="AE105" s="95">
        <f t="shared" si="38"/>
        <v>83.766126007099942</v>
      </c>
      <c r="AF105" s="95">
        <f t="shared" si="38"/>
        <v>83.475160188978734</v>
      </c>
      <c r="AG105" s="95">
        <f t="shared" si="38"/>
        <v>83.183314786114749</v>
      </c>
      <c r="AH105" s="95">
        <f t="shared" si="38"/>
        <v>82.892497833412349</v>
      </c>
      <c r="AI105" s="95">
        <f t="shared" si="38"/>
        <v>82.600986928309936</v>
      </c>
      <c r="AJ105" s="95">
        <f t="shared" si="38"/>
        <v>82.310358418959339</v>
      </c>
      <c r="AK105" s="95">
        <f t="shared" si="38"/>
        <v>82.019443126641477</v>
      </c>
      <c r="AL105" s="95">
        <f t="shared" si="38"/>
        <v>81.728528313431966</v>
      </c>
      <c r="AM105" s="95">
        <f t="shared" si="38"/>
        <v>81.44061580343886</v>
      </c>
      <c r="AN105" s="95">
        <f t="shared" si="38"/>
        <v>81.152708748777343</v>
      </c>
      <c r="AO105" s="95">
        <f t="shared" si="38"/>
        <v>80.864807156422501</v>
      </c>
      <c r="AP105" s="95">
        <f t="shared" si="38"/>
        <v>80.576911033358186</v>
      </c>
      <c r="AQ105" s="95">
        <f t="shared" si="38"/>
        <v>80.289020386577249</v>
      </c>
      <c r="AR105" s="95">
        <f t="shared" si="38"/>
        <v>80.001135223081477</v>
      </c>
      <c r="AS105" s="95">
        <f t="shared" si="38"/>
        <v>79.713255549881637</v>
      </c>
      <c r="AT105" s="95">
        <f t="shared" si="38"/>
        <v>79.425381373997368</v>
      </c>
      <c r="AU105" s="95">
        <f t="shared" si="38"/>
        <v>79.137512702457386</v>
      </c>
      <c r="AV105" s="48">
        <v>5</v>
      </c>
    </row>
    <row r="106" spans="2:48" ht="14.4">
      <c r="B106" s="92" t="str">
        <f>Processes!D105</f>
        <v>EXPMOB1</v>
      </c>
      <c r="C106" s="92" t="str">
        <f>Processes!E105</f>
        <v>Export technology - Bio Methanol G1</v>
      </c>
      <c r="D106" s="93" t="str">
        <f t="shared" si="25"/>
        <v>MOB1</v>
      </c>
      <c r="F106" s="94" t="str">
        <f t="shared" si="36"/>
        <v>MKr14</v>
      </c>
      <c r="G106" s="95">
        <f>G103</f>
        <v>88.16</v>
      </c>
      <c r="H106" s="95">
        <f t="shared" ref="H106:AU108" si="39">H103</f>
        <v>116.755</v>
      </c>
      <c r="I106" s="95">
        <f t="shared" si="39"/>
        <v>129.86499999999998</v>
      </c>
      <c r="J106" s="95">
        <f t="shared" si="39"/>
        <v>115.89999999999999</v>
      </c>
      <c r="K106" s="95">
        <f t="shared" si="39"/>
        <v>109.05999999999999</v>
      </c>
      <c r="L106" s="95">
        <f t="shared" si="39"/>
        <v>74.290000000000006</v>
      </c>
      <c r="M106" s="95">
        <f t="shared" si="39"/>
        <v>71.534999999999997</v>
      </c>
      <c r="N106" s="95">
        <f t="shared" si="39"/>
        <v>75.430000000000007</v>
      </c>
      <c r="O106" s="95">
        <f t="shared" si="39"/>
        <v>97.281022004987349</v>
      </c>
      <c r="P106" s="95">
        <f t="shared" si="39"/>
        <v>92.859615434698739</v>
      </c>
      <c r="Q106" s="95">
        <f t="shared" si="39"/>
        <v>91.453673832219465</v>
      </c>
      <c r="R106" s="95">
        <f t="shared" si="39"/>
        <v>70.56879269142425</v>
      </c>
      <c r="S106" s="95">
        <f t="shared" si="39"/>
        <v>73.806866618593077</v>
      </c>
      <c r="T106" s="95">
        <f t="shared" si="39"/>
        <v>76.013796318990643</v>
      </c>
      <c r="U106" s="95">
        <f t="shared" si="39"/>
        <v>77.627095006707535</v>
      </c>
      <c r="V106" s="95">
        <f t="shared" si="39"/>
        <v>78.80174894190931</v>
      </c>
      <c r="W106" s="95">
        <f t="shared" si="39"/>
        <v>80.09893911330299</v>
      </c>
      <c r="X106" s="95">
        <f t="shared" si="39"/>
        <v>81.370170941805384</v>
      </c>
      <c r="Y106" s="95">
        <f t="shared" si="39"/>
        <v>82.539736173993532</v>
      </c>
      <c r="Z106" s="95">
        <f t="shared" si="39"/>
        <v>83.767850466579958</v>
      </c>
      <c r="AA106" s="95">
        <f t="shared" si="39"/>
        <v>84.929880872470534</v>
      </c>
      <c r="AB106" s="95">
        <f t="shared" si="39"/>
        <v>84.639044298377826</v>
      </c>
      <c r="AC106" s="95">
        <f t="shared" si="39"/>
        <v>84.347512149203396</v>
      </c>
      <c r="AD106" s="95">
        <f t="shared" si="39"/>
        <v>84.057183686862714</v>
      </c>
      <c r="AE106" s="95">
        <f t="shared" si="39"/>
        <v>83.766126007099942</v>
      </c>
      <c r="AF106" s="95">
        <f t="shared" si="39"/>
        <v>83.475160188978734</v>
      </c>
      <c r="AG106" s="95">
        <f t="shared" si="39"/>
        <v>83.183314786114749</v>
      </c>
      <c r="AH106" s="95">
        <f t="shared" si="39"/>
        <v>82.892497833412349</v>
      </c>
      <c r="AI106" s="95">
        <f t="shared" si="39"/>
        <v>82.600986928309936</v>
      </c>
      <c r="AJ106" s="95">
        <f t="shared" si="39"/>
        <v>82.310358418959339</v>
      </c>
      <c r="AK106" s="95">
        <f t="shared" si="39"/>
        <v>82.019443126641477</v>
      </c>
      <c r="AL106" s="95">
        <f t="shared" si="39"/>
        <v>81.728528313431966</v>
      </c>
      <c r="AM106" s="95">
        <f t="shared" si="39"/>
        <v>81.44061580343886</v>
      </c>
      <c r="AN106" s="95">
        <f t="shared" si="39"/>
        <v>81.152708748777343</v>
      </c>
      <c r="AO106" s="95">
        <f t="shared" si="39"/>
        <v>80.864807156422501</v>
      </c>
      <c r="AP106" s="95">
        <f t="shared" si="39"/>
        <v>80.576911033358186</v>
      </c>
      <c r="AQ106" s="95">
        <f t="shared" si="39"/>
        <v>80.289020386577249</v>
      </c>
      <c r="AR106" s="95">
        <f t="shared" si="39"/>
        <v>80.001135223081477</v>
      </c>
      <c r="AS106" s="95">
        <f t="shared" si="39"/>
        <v>79.713255549881637</v>
      </c>
      <c r="AT106" s="95">
        <f t="shared" si="39"/>
        <v>79.425381373997368</v>
      </c>
      <c r="AU106" s="95">
        <f t="shared" si="39"/>
        <v>79.137512702457386</v>
      </c>
      <c r="AV106" s="48">
        <v>5</v>
      </c>
    </row>
    <row r="107" spans="2:48" ht="14.4">
      <c r="B107" s="92" t="str">
        <f>Processes!D106</f>
        <v>EXPMOB2</v>
      </c>
      <c r="C107" s="92" t="str">
        <f>Processes!E106</f>
        <v>Export technology - Bio Methanol G2</v>
      </c>
      <c r="D107" s="93" t="str">
        <f t="shared" si="25"/>
        <v>MOB2</v>
      </c>
      <c r="F107" s="94" t="str">
        <f t="shared" si="36"/>
        <v>MKr14</v>
      </c>
      <c r="G107" s="95">
        <f>G104</f>
        <v>88.16</v>
      </c>
      <c r="H107" s="95">
        <f t="shared" si="39"/>
        <v>116.755</v>
      </c>
      <c r="I107" s="95">
        <f t="shared" si="39"/>
        <v>129.86499999999998</v>
      </c>
      <c r="J107" s="95">
        <f t="shared" si="39"/>
        <v>115.89999999999999</v>
      </c>
      <c r="K107" s="95">
        <f t="shared" si="39"/>
        <v>109.05999999999999</v>
      </c>
      <c r="L107" s="95">
        <f t="shared" si="39"/>
        <v>74.290000000000006</v>
      </c>
      <c r="M107" s="95">
        <f t="shared" si="39"/>
        <v>71.534999999999997</v>
      </c>
      <c r="N107" s="95">
        <f t="shared" si="39"/>
        <v>75.430000000000007</v>
      </c>
      <c r="O107" s="95">
        <f t="shared" si="39"/>
        <v>97.281022004987349</v>
      </c>
      <c r="P107" s="95">
        <f t="shared" si="39"/>
        <v>92.859615434698739</v>
      </c>
      <c r="Q107" s="95">
        <f t="shared" si="39"/>
        <v>91.453673832219465</v>
      </c>
      <c r="R107" s="95">
        <f t="shared" si="39"/>
        <v>70.56879269142425</v>
      </c>
      <c r="S107" s="95">
        <f t="shared" si="39"/>
        <v>73.806866618593077</v>
      </c>
      <c r="T107" s="95">
        <f t="shared" si="39"/>
        <v>76.013796318990643</v>
      </c>
      <c r="U107" s="95">
        <f t="shared" si="39"/>
        <v>77.627095006707535</v>
      </c>
      <c r="V107" s="95">
        <f t="shared" si="39"/>
        <v>78.80174894190931</v>
      </c>
      <c r="W107" s="95">
        <f t="shared" si="39"/>
        <v>80.09893911330299</v>
      </c>
      <c r="X107" s="95">
        <f t="shared" si="39"/>
        <v>81.370170941805384</v>
      </c>
      <c r="Y107" s="95">
        <f t="shared" si="39"/>
        <v>82.539736173993532</v>
      </c>
      <c r="Z107" s="95">
        <f t="shared" si="39"/>
        <v>83.767850466579958</v>
      </c>
      <c r="AA107" s="95">
        <f t="shared" si="39"/>
        <v>84.929880872470534</v>
      </c>
      <c r="AB107" s="95">
        <f t="shared" si="39"/>
        <v>84.639044298377826</v>
      </c>
      <c r="AC107" s="95">
        <f t="shared" si="39"/>
        <v>84.347512149203396</v>
      </c>
      <c r="AD107" s="95">
        <f t="shared" si="39"/>
        <v>84.057183686862714</v>
      </c>
      <c r="AE107" s="95">
        <f t="shared" si="39"/>
        <v>83.766126007099942</v>
      </c>
      <c r="AF107" s="95">
        <f t="shared" si="39"/>
        <v>83.475160188978734</v>
      </c>
      <c r="AG107" s="95">
        <f t="shared" si="39"/>
        <v>83.183314786114749</v>
      </c>
      <c r="AH107" s="95">
        <f t="shared" si="39"/>
        <v>82.892497833412349</v>
      </c>
      <c r="AI107" s="95">
        <f t="shared" si="39"/>
        <v>82.600986928309936</v>
      </c>
      <c r="AJ107" s="95">
        <f t="shared" si="39"/>
        <v>82.310358418959339</v>
      </c>
      <c r="AK107" s="95">
        <f t="shared" si="39"/>
        <v>82.019443126641477</v>
      </c>
      <c r="AL107" s="95">
        <f t="shared" si="39"/>
        <v>81.728528313431966</v>
      </c>
      <c r="AM107" s="95">
        <f t="shared" si="39"/>
        <v>81.44061580343886</v>
      </c>
      <c r="AN107" s="95">
        <f t="shared" si="39"/>
        <v>81.152708748777343</v>
      </c>
      <c r="AO107" s="95">
        <f t="shared" si="39"/>
        <v>80.864807156422501</v>
      </c>
      <c r="AP107" s="95">
        <f t="shared" si="39"/>
        <v>80.576911033358186</v>
      </c>
      <c r="AQ107" s="95">
        <f t="shared" si="39"/>
        <v>80.289020386577249</v>
      </c>
      <c r="AR107" s="95">
        <f t="shared" si="39"/>
        <v>80.001135223081477</v>
      </c>
      <c r="AS107" s="95">
        <f t="shared" si="39"/>
        <v>79.713255549881637</v>
      </c>
      <c r="AT107" s="95">
        <f t="shared" si="39"/>
        <v>79.425381373997368</v>
      </c>
      <c r="AU107" s="95">
        <f t="shared" si="39"/>
        <v>79.137512702457386</v>
      </c>
      <c r="AV107" s="48">
        <v>5</v>
      </c>
    </row>
    <row r="108" spans="2:48" ht="14.4">
      <c r="B108" s="92" t="str">
        <f>Processes!D107</f>
        <v>EXPMOE</v>
      </c>
      <c r="C108" s="92" t="str">
        <f>Processes!E107</f>
        <v>Export technology - Electro Methanol</v>
      </c>
      <c r="D108" s="93" t="str">
        <f t="shared" si="25"/>
        <v>MOE</v>
      </c>
      <c r="F108" s="94" t="str">
        <f t="shared" si="36"/>
        <v>MKr14</v>
      </c>
      <c r="G108" s="95">
        <f>G105</f>
        <v>88.16</v>
      </c>
      <c r="H108" s="95">
        <f t="shared" si="39"/>
        <v>116.755</v>
      </c>
      <c r="I108" s="95">
        <f t="shared" si="39"/>
        <v>129.86499999999998</v>
      </c>
      <c r="J108" s="95">
        <f t="shared" si="39"/>
        <v>115.89999999999999</v>
      </c>
      <c r="K108" s="95">
        <f t="shared" si="39"/>
        <v>109.05999999999999</v>
      </c>
      <c r="L108" s="95">
        <f t="shared" si="39"/>
        <v>74.290000000000006</v>
      </c>
      <c r="M108" s="95">
        <f t="shared" si="39"/>
        <v>71.534999999999997</v>
      </c>
      <c r="N108" s="95">
        <f t="shared" si="39"/>
        <v>75.430000000000007</v>
      </c>
      <c r="O108" s="95">
        <f t="shared" si="39"/>
        <v>97.281022004987349</v>
      </c>
      <c r="P108" s="95">
        <f t="shared" si="39"/>
        <v>92.859615434698739</v>
      </c>
      <c r="Q108" s="95">
        <f t="shared" si="39"/>
        <v>91.453673832219465</v>
      </c>
      <c r="R108" s="95">
        <f t="shared" si="39"/>
        <v>70.56879269142425</v>
      </c>
      <c r="S108" s="95">
        <f t="shared" si="39"/>
        <v>73.806866618593077</v>
      </c>
      <c r="T108" s="95">
        <f t="shared" si="39"/>
        <v>76.013796318990643</v>
      </c>
      <c r="U108" s="95">
        <f t="shared" si="39"/>
        <v>77.627095006707535</v>
      </c>
      <c r="V108" s="95">
        <f t="shared" si="39"/>
        <v>78.80174894190931</v>
      </c>
      <c r="W108" s="95">
        <f t="shared" si="39"/>
        <v>80.09893911330299</v>
      </c>
      <c r="X108" s="95">
        <f t="shared" si="39"/>
        <v>81.370170941805384</v>
      </c>
      <c r="Y108" s="95">
        <f t="shared" si="39"/>
        <v>82.539736173993532</v>
      </c>
      <c r="Z108" s="95">
        <f t="shared" si="39"/>
        <v>83.767850466579958</v>
      </c>
      <c r="AA108" s="95">
        <f t="shared" si="39"/>
        <v>84.929880872470534</v>
      </c>
      <c r="AB108" s="95">
        <f t="shared" si="39"/>
        <v>84.639044298377826</v>
      </c>
      <c r="AC108" s="95">
        <f t="shared" si="39"/>
        <v>84.347512149203396</v>
      </c>
      <c r="AD108" s="95">
        <f t="shared" si="39"/>
        <v>84.057183686862714</v>
      </c>
      <c r="AE108" s="95">
        <f t="shared" si="39"/>
        <v>83.766126007099942</v>
      </c>
      <c r="AF108" s="95">
        <f t="shared" si="39"/>
        <v>83.475160188978734</v>
      </c>
      <c r="AG108" s="95">
        <f t="shared" si="39"/>
        <v>83.183314786114749</v>
      </c>
      <c r="AH108" s="95">
        <f t="shared" si="39"/>
        <v>82.892497833412349</v>
      </c>
      <c r="AI108" s="95">
        <f t="shared" si="39"/>
        <v>82.600986928309936</v>
      </c>
      <c r="AJ108" s="95">
        <f t="shared" si="39"/>
        <v>82.310358418959339</v>
      </c>
      <c r="AK108" s="95">
        <f t="shared" si="39"/>
        <v>82.019443126641477</v>
      </c>
      <c r="AL108" s="95">
        <f t="shared" si="39"/>
        <v>81.728528313431966</v>
      </c>
      <c r="AM108" s="95">
        <f t="shared" si="39"/>
        <v>81.44061580343886</v>
      </c>
      <c r="AN108" s="95">
        <f t="shared" si="39"/>
        <v>81.152708748777343</v>
      </c>
      <c r="AO108" s="95">
        <f t="shared" si="39"/>
        <v>80.864807156422501</v>
      </c>
      <c r="AP108" s="95">
        <f t="shared" si="39"/>
        <v>80.576911033358186</v>
      </c>
      <c r="AQ108" s="95">
        <f t="shared" si="39"/>
        <v>80.289020386577249</v>
      </c>
      <c r="AR108" s="95">
        <f t="shared" si="39"/>
        <v>80.001135223081477</v>
      </c>
      <c r="AS108" s="95">
        <f t="shared" si="39"/>
        <v>79.713255549881637</v>
      </c>
      <c r="AT108" s="95">
        <f t="shared" si="39"/>
        <v>79.425381373997368</v>
      </c>
      <c r="AU108" s="95">
        <f t="shared" si="39"/>
        <v>79.137512702457386</v>
      </c>
      <c r="AV108" s="48">
        <v>5</v>
      </c>
    </row>
    <row r="109" spans="2:48" ht="14.4">
      <c r="B109" s="92" t="str">
        <f>Processes!D108</f>
        <v>EXPLNB</v>
      </c>
      <c r="C109" s="92" t="str">
        <f>Processes!E108</f>
        <v>Export technology - Bio Naphtha (Petroleoum)</v>
      </c>
      <c r="D109" s="93" t="str">
        <f>IF(LEN(B109)=6,RIGHT(B109,3),RIGHT(B109,4))</f>
        <v>LNB</v>
      </c>
      <c r="F109" s="94" t="str">
        <f t="shared" si="36"/>
        <v>MKr19</v>
      </c>
      <c r="G109" s="95">
        <f>G$79</f>
        <v>84.36</v>
      </c>
      <c r="H109" s="95">
        <f t="shared" ref="H109:AU109" si="40">H$79</f>
        <v>87.59</v>
      </c>
      <c r="I109" s="95">
        <f t="shared" si="40"/>
        <v>104.69</v>
      </c>
      <c r="J109" s="95">
        <f t="shared" si="40"/>
        <v>102.98</v>
      </c>
      <c r="K109" s="95">
        <f t="shared" si="40"/>
        <v>86.83</v>
      </c>
      <c r="L109" s="95">
        <f t="shared" si="40"/>
        <v>83.6</v>
      </c>
      <c r="M109" s="95">
        <f t="shared" si="40"/>
        <v>69.919999999999987</v>
      </c>
      <c r="N109" s="95">
        <f t="shared" si="40"/>
        <v>70.11</v>
      </c>
      <c r="O109" s="95">
        <f t="shared" si="40"/>
        <v>101.50214842551547</v>
      </c>
      <c r="P109" s="95">
        <f t="shared" si="40"/>
        <v>65.095921357178881</v>
      </c>
      <c r="Q109" s="95">
        <f t="shared" si="40"/>
        <v>63.455914974316286</v>
      </c>
      <c r="R109" s="95">
        <f t="shared" si="40"/>
        <v>59.898051048332576</v>
      </c>
      <c r="S109" s="95">
        <f t="shared" si="40"/>
        <v>62.248842380929602</v>
      </c>
      <c r="T109" s="95">
        <f t="shared" si="40"/>
        <v>63.398607794463381</v>
      </c>
      <c r="U109" s="95">
        <f t="shared" si="40"/>
        <v>63.777535448687935</v>
      </c>
      <c r="V109" s="95">
        <f t="shared" si="40"/>
        <v>63.661558579535964</v>
      </c>
      <c r="W109" s="95">
        <f t="shared" si="40"/>
        <v>63.588514488177715</v>
      </c>
      <c r="X109" s="95">
        <f t="shared" si="40"/>
        <v>63.541599463840171</v>
      </c>
      <c r="Y109" s="95">
        <f t="shared" si="40"/>
        <v>63.501419221861575</v>
      </c>
      <c r="Z109" s="95">
        <f t="shared" si="40"/>
        <v>63.487018471242372</v>
      </c>
      <c r="AA109" s="95">
        <f t="shared" si="40"/>
        <v>63.483089959778773</v>
      </c>
      <c r="AB109" s="95">
        <f t="shared" si="40"/>
        <v>63.570652842481927</v>
      </c>
      <c r="AC109" s="95">
        <f t="shared" si="40"/>
        <v>63.658215725185073</v>
      </c>
      <c r="AD109" s="95">
        <f t="shared" si="40"/>
        <v>63.745778607888212</v>
      </c>
      <c r="AE109" s="95">
        <f t="shared" si="40"/>
        <v>63.833341490591351</v>
      </c>
      <c r="AF109" s="95">
        <f t="shared" si="40"/>
        <v>63.920904373294512</v>
      </c>
      <c r="AG109" s="95">
        <f t="shared" si="40"/>
        <v>64.008467255997658</v>
      </c>
      <c r="AH109" s="95">
        <f t="shared" si="40"/>
        <v>64.096030138700783</v>
      </c>
      <c r="AI109" s="95">
        <f t="shared" si="40"/>
        <v>64.183593021403937</v>
      </c>
      <c r="AJ109" s="95">
        <f t="shared" si="40"/>
        <v>64.271155904107061</v>
      </c>
      <c r="AK109" s="95">
        <f t="shared" si="40"/>
        <v>64.358718786810215</v>
      </c>
      <c r="AL109" s="95">
        <f t="shared" si="40"/>
        <v>64.446281669513368</v>
      </c>
      <c r="AM109" s="95">
        <f t="shared" si="40"/>
        <v>64.533844552216507</v>
      </c>
      <c r="AN109" s="95">
        <f t="shared" si="40"/>
        <v>64.621407434919632</v>
      </c>
      <c r="AO109" s="95">
        <f t="shared" si="40"/>
        <v>64.708970317622786</v>
      </c>
      <c r="AP109" s="95">
        <f t="shared" si="40"/>
        <v>64.796533200325939</v>
      </c>
      <c r="AQ109" s="95">
        <f t="shared" si="40"/>
        <v>64.884096083029092</v>
      </c>
      <c r="AR109" s="95">
        <f t="shared" si="40"/>
        <v>64.971658965732217</v>
      </c>
      <c r="AS109" s="95">
        <f t="shared" si="40"/>
        <v>65.059221848435371</v>
      </c>
      <c r="AT109" s="95">
        <f t="shared" si="40"/>
        <v>65.146784731138496</v>
      </c>
      <c r="AU109" s="95">
        <f t="shared" si="40"/>
        <v>65.234347613841663</v>
      </c>
      <c r="AV109" s="48">
        <v>5</v>
      </c>
    </row>
    <row r="110" spans="2:48" ht="14.4">
      <c r="B110" s="92" t="str">
        <f>Processes!D109</f>
        <v>EXPGLY</v>
      </c>
      <c r="C110" s="92" t="str">
        <f>Processes!E109</f>
        <v>Export technology - Glycerol</v>
      </c>
      <c r="D110" s="93" t="str">
        <f t="shared" si="25"/>
        <v>GLY</v>
      </c>
      <c r="F110" s="94" t="str">
        <f t="shared" si="36"/>
        <v>MKr14</v>
      </c>
      <c r="G110" s="95">
        <f>IFERROR(INDEX($G$122:$AU$177,MATCH($D110,$E$122:$E$177,0),MATCH(G$6,$G$121:$AU$121,0)),0)*$E$193</f>
        <v>9.5</v>
      </c>
      <c r="H110" s="95">
        <f t="shared" ref="H110:W112" si="41">IFERROR(INDEX($G$122:$AU$177,MATCH($D110,$E$122:$E$177,0),MATCH(H$6,$G$121:$AU$121,0)),0)*$E$193</f>
        <v>9.5</v>
      </c>
      <c r="I110" s="95">
        <f t="shared" si="41"/>
        <v>9.5</v>
      </c>
      <c r="J110" s="95">
        <f t="shared" si="41"/>
        <v>9.5</v>
      </c>
      <c r="K110" s="95">
        <f t="shared" si="41"/>
        <v>9.5</v>
      </c>
      <c r="L110" s="95">
        <f t="shared" si="41"/>
        <v>9.5</v>
      </c>
      <c r="M110" s="95">
        <f t="shared" si="41"/>
        <v>9.5</v>
      </c>
      <c r="N110" s="95">
        <f t="shared" si="41"/>
        <v>9.5</v>
      </c>
      <c r="O110" s="95">
        <f t="shared" si="41"/>
        <v>9.5</v>
      </c>
      <c r="P110" s="95">
        <f t="shared" si="41"/>
        <v>9.5</v>
      </c>
      <c r="Q110" s="95">
        <f t="shared" si="41"/>
        <v>9.5</v>
      </c>
      <c r="R110" s="95">
        <f t="shared" si="41"/>
        <v>9.5</v>
      </c>
      <c r="S110" s="95">
        <f t="shared" si="41"/>
        <v>9.5</v>
      </c>
      <c r="T110" s="95">
        <f t="shared" si="41"/>
        <v>9.5</v>
      </c>
      <c r="U110" s="95">
        <f t="shared" si="41"/>
        <v>9.5</v>
      </c>
      <c r="V110" s="95">
        <f t="shared" si="41"/>
        <v>9.5</v>
      </c>
      <c r="W110" s="95">
        <f t="shared" si="41"/>
        <v>9.5</v>
      </c>
      <c r="X110" s="95">
        <f t="shared" ref="X110:AM112" si="42">IFERROR(INDEX($G$122:$AU$177,MATCH($D110,$E$122:$E$177,0),MATCH(X$6,$G$121:$AU$121,0)),0)*$E$193</f>
        <v>9.5</v>
      </c>
      <c r="Y110" s="95">
        <f t="shared" si="42"/>
        <v>9.5</v>
      </c>
      <c r="Z110" s="95">
        <f t="shared" si="42"/>
        <v>9.5</v>
      </c>
      <c r="AA110" s="95">
        <f t="shared" si="42"/>
        <v>9.5</v>
      </c>
      <c r="AB110" s="95">
        <f t="shared" si="42"/>
        <v>9.5</v>
      </c>
      <c r="AC110" s="95">
        <f t="shared" si="42"/>
        <v>9.5</v>
      </c>
      <c r="AD110" s="95">
        <f t="shared" si="42"/>
        <v>9.5</v>
      </c>
      <c r="AE110" s="95">
        <f t="shared" si="42"/>
        <v>9.5</v>
      </c>
      <c r="AF110" s="95">
        <f t="shared" si="42"/>
        <v>9.5</v>
      </c>
      <c r="AG110" s="95">
        <f t="shared" si="42"/>
        <v>9.5</v>
      </c>
      <c r="AH110" s="95">
        <f t="shared" si="42"/>
        <v>9.5</v>
      </c>
      <c r="AI110" s="95">
        <f t="shared" si="42"/>
        <v>9.5</v>
      </c>
      <c r="AJ110" s="95">
        <f t="shared" si="42"/>
        <v>9.5</v>
      </c>
      <c r="AK110" s="95">
        <f t="shared" si="42"/>
        <v>9.5</v>
      </c>
      <c r="AL110" s="95">
        <f t="shared" si="42"/>
        <v>9.5</v>
      </c>
      <c r="AM110" s="95">
        <f t="shared" si="42"/>
        <v>9.5</v>
      </c>
      <c r="AN110" s="95">
        <f t="shared" ref="AK110:AU112" si="43">IFERROR(INDEX($G$122:$AU$177,MATCH($D110,$E$122:$E$177,0),MATCH(AN$6,$G$121:$AU$121,0)),0)*$E$193</f>
        <v>9.5</v>
      </c>
      <c r="AO110" s="95">
        <f t="shared" si="43"/>
        <v>9.5</v>
      </c>
      <c r="AP110" s="95">
        <f t="shared" si="43"/>
        <v>9.5</v>
      </c>
      <c r="AQ110" s="95">
        <f t="shared" si="43"/>
        <v>9.5</v>
      </c>
      <c r="AR110" s="95">
        <f t="shared" si="43"/>
        <v>9.5</v>
      </c>
      <c r="AS110" s="95">
        <f t="shared" si="43"/>
        <v>9.5</v>
      </c>
      <c r="AT110" s="95">
        <f t="shared" si="43"/>
        <v>9.5</v>
      </c>
      <c r="AU110" s="95">
        <f t="shared" si="43"/>
        <v>9.5</v>
      </c>
      <c r="AV110" s="48">
        <v>5</v>
      </c>
    </row>
    <row r="111" spans="2:48" ht="14.4">
      <c r="B111" s="92" t="str">
        <f>Processes!D110</f>
        <v>EXPRPC</v>
      </c>
      <c r="C111" s="92" t="str">
        <f>Processes!E110</f>
        <v>Export technology - Rape Cake</v>
      </c>
      <c r="D111" s="93" t="str">
        <f t="shared" si="25"/>
        <v>RPC</v>
      </c>
      <c r="F111" s="94" t="str">
        <f t="shared" si="36"/>
        <v>MKr14</v>
      </c>
      <c r="G111" s="95">
        <f t="shared" ref="G111:P112" si="44">IFERROR(INDEX($G$122:$AU$177,MATCH($D111,$E$122:$E$177,0),MATCH(G$6,$G$121:$AU$121,0)),0)*$E$193</f>
        <v>9.5</v>
      </c>
      <c r="H111" s="95">
        <f t="shared" si="44"/>
        <v>9.5</v>
      </c>
      <c r="I111" s="95">
        <f t="shared" si="44"/>
        <v>9.5</v>
      </c>
      <c r="J111" s="95">
        <f t="shared" si="44"/>
        <v>9.5</v>
      </c>
      <c r="K111" s="95">
        <f t="shared" si="44"/>
        <v>9.5</v>
      </c>
      <c r="L111" s="95">
        <f t="shared" si="44"/>
        <v>9.5</v>
      </c>
      <c r="M111" s="95">
        <f t="shared" si="44"/>
        <v>9.5</v>
      </c>
      <c r="N111" s="95">
        <f t="shared" si="44"/>
        <v>9.5</v>
      </c>
      <c r="O111" s="95">
        <f t="shared" si="44"/>
        <v>9.5</v>
      </c>
      <c r="P111" s="95">
        <f t="shared" si="44"/>
        <v>9.5</v>
      </c>
      <c r="Q111" s="95">
        <f t="shared" si="41"/>
        <v>9.5</v>
      </c>
      <c r="R111" s="95">
        <f t="shared" si="41"/>
        <v>9.5</v>
      </c>
      <c r="S111" s="95">
        <f t="shared" si="41"/>
        <v>9.5</v>
      </c>
      <c r="T111" s="95">
        <f t="shared" si="41"/>
        <v>9.5</v>
      </c>
      <c r="U111" s="95">
        <f t="shared" si="41"/>
        <v>9.5</v>
      </c>
      <c r="V111" s="95">
        <f t="shared" si="41"/>
        <v>9.5</v>
      </c>
      <c r="W111" s="95">
        <f t="shared" si="41"/>
        <v>9.5</v>
      </c>
      <c r="X111" s="95">
        <f t="shared" si="42"/>
        <v>9.5</v>
      </c>
      <c r="Y111" s="95">
        <f t="shared" si="42"/>
        <v>9.5</v>
      </c>
      <c r="Z111" s="95">
        <f t="shared" si="42"/>
        <v>9.5</v>
      </c>
      <c r="AA111" s="95">
        <f t="shared" si="42"/>
        <v>9.5</v>
      </c>
      <c r="AB111" s="95">
        <f t="shared" si="42"/>
        <v>9.5</v>
      </c>
      <c r="AC111" s="95">
        <f t="shared" si="42"/>
        <v>9.5</v>
      </c>
      <c r="AD111" s="95">
        <f t="shared" si="42"/>
        <v>9.5</v>
      </c>
      <c r="AE111" s="95">
        <f t="shared" si="42"/>
        <v>9.5</v>
      </c>
      <c r="AF111" s="95">
        <f t="shared" si="42"/>
        <v>9.5</v>
      </c>
      <c r="AG111" s="95">
        <f t="shared" si="42"/>
        <v>9.5</v>
      </c>
      <c r="AH111" s="95">
        <f t="shared" si="42"/>
        <v>9.5</v>
      </c>
      <c r="AI111" s="95">
        <f t="shared" si="42"/>
        <v>9.5</v>
      </c>
      <c r="AJ111" s="95">
        <f t="shared" si="42"/>
        <v>9.5</v>
      </c>
      <c r="AK111" s="95">
        <f t="shared" si="43"/>
        <v>9.5</v>
      </c>
      <c r="AL111" s="95">
        <f t="shared" si="43"/>
        <v>9.5</v>
      </c>
      <c r="AM111" s="95">
        <f t="shared" si="43"/>
        <v>9.5</v>
      </c>
      <c r="AN111" s="95">
        <f t="shared" si="43"/>
        <v>9.5</v>
      </c>
      <c r="AO111" s="95">
        <f t="shared" si="43"/>
        <v>9.5</v>
      </c>
      <c r="AP111" s="95">
        <f t="shared" si="43"/>
        <v>9.5</v>
      </c>
      <c r="AQ111" s="95">
        <f t="shared" si="43"/>
        <v>9.5</v>
      </c>
      <c r="AR111" s="95">
        <f t="shared" si="43"/>
        <v>9.5</v>
      </c>
      <c r="AS111" s="95">
        <f t="shared" si="43"/>
        <v>9.5</v>
      </c>
      <c r="AT111" s="95">
        <f t="shared" si="43"/>
        <v>9.5</v>
      </c>
      <c r="AU111" s="95">
        <f t="shared" si="43"/>
        <v>9.5</v>
      </c>
      <c r="AV111" s="48">
        <v>5</v>
      </c>
    </row>
    <row r="112" spans="2:48" ht="14.4">
      <c r="B112" s="92" t="str">
        <f>Processes!D111</f>
        <v>EXPSGP</v>
      </c>
      <c r="C112" s="92" t="str">
        <f>Processes!E111</f>
        <v>Export technology - Sugar Beet Pulp</v>
      </c>
      <c r="D112" s="93" t="str">
        <f t="shared" si="25"/>
        <v>SGP</v>
      </c>
      <c r="F112" s="94" t="str">
        <f t="shared" si="36"/>
        <v>MKr14</v>
      </c>
      <c r="G112" s="95">
        <f t="shared" si="44"/>
        <v>9.5</v>
      </c>
      <c r="H112" s="95">
        <f t="shared" si="44"/>
        <v>9.5</v>
      </c>
      <c r="I112" s="95">
        <f t="shared" si="44"/>
        <v>9.5</v>
      </c>
      <c r="J112" s="95">
        <f t="shared" si="44"/>
        <v>9.5</v>
      </c>
      <c r="K112" s="95">
        <f t="shared" si="44"/>
        <v>9.5</v>
      </c>
      <c r="L112" s="95">
        <f t="shared" si="44"/>
        <v>9.5</v>
      </c>
      <c r="M112" s="95">
        <f t="shared" si="44"/>
        <v>9.5</v>
      </c>
      <c r="N112" s="95">
        <f t="shared" si="44"/>
        <v>9.5</v>
      </c>
      <c r="O112" s="95">
        <f t="shared" si="44"/>
        <v>9.5</v>
      </c>
      <c r="P112" s="95">
        <f t="shared" si="44"/>
        <v>9.5</v>
      </c>
      <c r="Q112" s="95">
        <f t="shared" si="41"/>
        <v>9.5</v>
      </c>
      <c r="R112" s="95">
        <f t="shared" si="41"/>
        <v>9.5</v>
      </c>
      <c r="S112" s="95">
        <f t="shared" si="41"/>
        <v>9.5</v>
      </c>
      <c r="T112" s="95">
        <f t="shared" si="41"/>
        <v>9.5</v>
      </c>
      <c r="U112" s="95">
        <f t="shared" si="41"/>
        <v>9.5</v>
      </c>
      <c r="V112" s="95">
        <f t="shared" si="41"/>
        <v>9.5</v>
      </c>
      <c r="W112" s="95">
        <f t="shared" si="41"/>
        <v>9.5</v>
      </c>
      <c r="X112" s="95">
        <f t="shared" si="42"/>
        <v>9.5</v>
      </c>
      <c r="Y112" s="95">
        <f t="shared" si="42"/>
        <v>9.5</v>
      </c>
      <c r="Z112" s="95">
        <f t="shared" si="42"/>
        <v>9.5</v>
      </c>
      <c r="AA112" s="95">
        <f t="shared" si="42"/>
        <v>9.5</v>
      </c>
      <c r="AB112" s="95">
        <f t="shared" si="42"/>
        <v>9.5</v>
      </c>
      <c r="AC112" s="95">
        <f t="shared" si="42"/>
        <v>9.5</v>
      </c>
      <c r="AD112" s="95">
        <f t="shared" si="42"/>
        <v>9.5</v>
      </c>
      <c r="AE112" s="95">
        <f t="shared" si="42"/>
        <v>9.5</v>
      </c>
      <c r="AF112" s="95">
        <f t="shared" si="42"/>
        <v>9.5</v>
      </c>
      <c r="AG112" s="95">
        <f t="shared" si="42"/>
        <v>9.5</v>
      </c>
      <c r="AH112" s="95">
        <f t="shared" si="42"/>
        <v>9.5</v>
      </c>
      <c r="AI112" s="95">
        <f t="shared" si="42"/>
        <v>9.5</v>
      </c>
      <c r="AJ112" s="95">
        <f t="shared" si="42"/>
        <v>9.5</v>
      </c>
      <c r="AK112" s="95">
        <f t="shared" si="43"/>
        <v>9.5</v>
      </c>
      <c r="AL112" s="95">
        <f t="shared" si="43"/>
        <v>9.5</v>
      </c>
      <c r="AM112" s="95">
        <f t="shared" si="43"/>
        <v>9.5</v>
      </c>
      <c r="AN112" s="95">
        <f t="shared" si="43"/>
        <v>9.5</v>
      </c>
      <c r="AO112" s="95">
        <f t="shared" si="43"/>
        <v>9.5</v>
      </c>
      <c r="AP112" s="95">
        <f t="shared" si="43"/>
        <v>9.5</v>
      </c>
      <c r="AQ112" s="95">
        <f t="shared" si="43"/>
        <v>9.5</v>
      </c>
      <c r="AR112" s="95">
        <f t="shared" si="43"/>
        <v>9.5</v>
      </c>
      <c r="AS112" s="95">
        <f t="shared" si="43"/>
        <v>9.5</v>
      </c>
      <c r="AT112" s="95">
        <f t="shared" si="43"/>
        <v>9.5</v>
      </c>
      <c r="AU112" s="95">
        <f t="shared" si="43"/>
        <v>9.5</v>
      </c>
      <c r="AV112" s="48">
        <v>5</v>
      </c>
    </row>
    <row r="113" spans="2:48" ht="14.4">
      <c r="B113" t="str">
        <f>Processes!D156</f>
        <v>EXPHETCC</v>
      </c>
      <c r="C113" t="str">
        <f>Processes!E156</f>
        <v>Heat cooling</v>
      </c>
      <c r="D113" t="str">
        <f>Commodities!E114</f>
        <v>HETCC</v>
      </c>
      <c r="E113"/>
      <c r="F113" s="94" t="str">
        <f t="shared" si="36"/>
        <v>MKr19</v>
      </c>
      <c r="G113">
        <v>0.1</v>
      </c>
      <c r="H113">
        <v>0.1</v>
      </c>
      <c r="I113">
        <v>0.1</v>
      </c>
      <c r="J113">
        <v>0.1</v>
      </c>
      <c r="K113">
        <v>0.1</v>
      </c>
      <c r="L113">
        <v>0.1</v>
      </c>
      <c r="M113">
        <v>0.1</v>
      </c>
      <c r="N113">
        <v>0.1</v>
      </c>
      <c r="O113">
        <v>0.1</v>
      </c>
      <c r="P113">
        <v>0.1</v>
      </c>
      <c r="Q113">
        <v>0.1</v>
      </c>
      <c r="R113">
        <v>0.1</v>
      </c>
      <c r="S113">
        <v>0.1</v>
      </c>
      <c r="T113">
        <v>0.1</v>
      </c>
      <c r="U113">
        <v>0.1</v>
      </c>
      <c r="V113">
        <v>0.1</v>
      </c>
      <c r="W113">
        <v>0.1</v>
      </c>
      <c r="X113">
        <v>0.1</v>
      </c>
      <c r="Y113">
        <v>0.1</v>
      </c>
      <c r="Z113">
        <v>0.1</v>
      </c>
      <c r="AA113">
        <v>0.1</v>
      </c>
      <c r="AB113">
        <v>0.1</v>
      </c>
      <c r="AC113">
        <v>0.1</v>
      </c>
      <c r="AD113">
        <v>0.1</v>
      </c>
      <c r="AE113">
        <v>0.1</v>
      </c>
      <c r="AF113">
        <v>0.1</v>
      </c>
      <c r="AG113">
        <v>0.1</v>
      </c>
      <c r="AH113">
        <v>0.1</v>
      </c>
      <c r="AI113">
        <v>0.1</v>
      </c>
      <c r="AJ113">
        <v>0.1</v>
      </c>
      <c r="AK113">
        <v>0.1</v>
      </c>
      <c r="AL113">
        <v>0.1</v>
      </c>
      <c r="AM113">
        <v>0.1</v>
      </c>
      <c r="AN113">
        <v>0.1</v>
      </c>
      <c r="AO113">
        <v>0.1</v>
      </c>
      <c r="AP113">
        <v>0.1</v>
      </c>
      <c r="AQ113">
        <v>0.1</v>
      </c>
      <c r="AR113">
        <v>0.1</v>
      </c>
      <c r="AS113">
        <v>0.1</v>
      </c>
      <c r="AT113">
        <v>0.1</v>
      </c>
      <c r="AU113">
        <v>0.1</v>
      </c>
      <c r="AV113" s="48">
        <v>5</v>
      </c>
    </row>
    <row r="114" spans="2:48" ht="14.4">
      <c r="B114" t="str">
        <f>Processes!D157</f>
        <v>EXPHETC</v>
      </c>
      <c r="C114" t="str">
        <f>Processes!E157</f>
        <v>Heat Cooling</v>
      </c>
      <c r="D114" t="s">
        <v>399</v>
      </c>
      <c r="E114"/>
      <c r="F114" s="94" t="str">
        <f t="shared" ref="F114" si="45">IFERROR(VLOOKUP(D114,$E$122:$F$174,2,FALSE),"MKr19")</f>
        <v>MKr19</v>
      </c>
      <c r="G114">
        <v>0.1</v>
      </c>
      <c r="H114">
        <v>0.1</v>
      </c>
      <c r="I114">
        <v>0.1</v>
      </c>
      <c r="J114">
        <v>0.1</v>
      </c>
      <c r="K114">
        <v>0.1</v>
      </c>
      <c r="L114">
        <v>0.1</v>
      </c>
      <c r="M114">
        <v>0.1</v>
      </c>
      <c r="N114">
        <v>0.1</v>
      </c>
      <c r="O114">
        <v>0.1</v>
      </c>
      <c r="P114">
        <v>0.1</v>
      </c>
      <c r="Q114">
        <v>0.1</v>
      </c>
      <c r="R114">
        <v>0.1</v>
      </c>
      <c r="S114">
        <v>0.1</v>
      </c>
      <c r="T114">
        <v>0.1</v>
      </c>
      <c r="U114">
        <v>0.1</v>
      </c>
      <c r="V114">
        <v>0.1</v>
      </c>
      <c r="W114">
        <v>0.1</v>
      </c>
      <c r="X114">
        <v>0.1</v>
      </c>
      <c r="Y114">
        <v>0.1</v>
      </c>
      <c r="Z114">
        <v>0.1</v>
      </c>
      <c r="AA114">
        <v>0.1</v>
      </c>
      <c r="AB114">
        <v>0.1</v>
      </c>
      <c r="AC114">
        <v>0.1</v>
      </c>
      <c r="AD114">
        <v>0.1</v>
      </c>
      <c r="AE114">
        <v>0.1</v>
      </c>
      <c r="AF114">
        <v>0.1</v>
      </c>
      <c r="AG114">
        <v>0.1</v>
      </c>
      <c r="AH114">
        <v>0.1</v>
      </c>
      <c r="AI114">
        <v>0.1</v>
      </c>
      <c r="AJ114">
        <v>0.1</v>
      </c>
      <c r="AK114">
        <v>0.1</v>
      </c>
      <c r="AL114">
        <v>0.1</v>
      </c>
      <c r="AM114">
        <v>0.1</v>
      </c>
      <c r="AN114">
        <v>0.1</v>
      </c>
      <c r="AO114">
        <v>0.1</v>
      </c>
      <c r="AP114">
        <v>0.1</v>
      </c>
      <c r="AQ114">
        <v>0.1</v>
      </c>
      <c r="AR114">
        <v>0.1</v>
      </c>
      <c r="AS114">
        <v>0.1</v>
      </c>
      <c r="AT114">
        <v>0.1</v>
      </c>
      <c r="AU114">
        <v>0.1</v>
      </c>
      <c r="AV114" s="48">
        <v>5</v>
      </c>
    </row>
    <row r="115" spans="2:48" ht="14.4">
      <c r="B115" s="92"/>
      <c r="C115" s="92"/>
      <c r="D115" s="93"/>
      <c r="F115" s="66"/>
      <c r="G115" s="95"/>
      <c r="H115" s="95"/>
      <c r="I115" s="95"/>
      <c r="J115" s="95"/>
      <c r="K115" s="95"/>
      <c r="L115" s="95"/>
      <c r="M115" s="95"/>
      <c r="N115" s="95"/>
      <c r="O115" s="95"/>
      <c r="P115" s="95"/>
      <c r="Q115" s="95"/>
      <c r="R115" s="95"/>
      <c r="S115" s="95"/>
      <c r="T115" s="95"/>
      <c r="U115" s="95"/>
    </row>
    <row r="116" spans="2:48" ht="14.4">
      <c r="B116" s="92"/>
      <c r="C116" s="92"/>
      <c r="D116" s="93"/>
      <c r="F116" s="66"/>
      <c r="G116" s="95"/>
      <c r="H116" s="95"/>
      <c r="I116" s="95"/>
      <c r="J116" s="95"/>
      <c r="K116" s="95"/>
      <c r="L116" s="95"/>
      <c r="M116" s="95"/>
      <c r="N116" s="95"/>
      <c r="O116" s="95"/>
      <c r="P116" s="95"/>
      <c r="Q116" s="95"/>
      <c r="R116" s="95"/>
      <c r="S116" s="95"/>
      <c r="T116" s="95"/>
      <c r="U116" s="95"/>
    </row>
    <row r="117" spans="2:48">
      <c r="B117" s="92"/>
      <c r="C117" s="262" t="s">
        <v>195</v>
      </c>
      <c r="D117" s="262"/>
      <c r="E117" s="262"/>
      <c r="F117" s="262"/>
      <c r="G117" s="262"/>
      <c r="H117" s="262"/>
      <c r="I117" s="262"/>
      <c r="J117" s="262"/>
      <c r="K117" s="262"/>
      <c r="L117" s="262"/>
    </row>
    <row r="118" spans="2:48">
      <c r="B118" s="92"/>
      <c r="C118" s="262"/>
      <c r="D118" s="262"/>
      <c r="E118" s="262"/>
      <c r="F118" s="262"/>
      <c r="G118" s="262"/>
      <c r="H118" s="262"/>
      <c r="I118" s="262"/>
      <c r="J118" s="262"/>
      <c r="K118" s="262"/>
      <c r="L118" s="262"/>
    </row>
    <row r="119" spans="2:48" ht="20.399999999999999">
      <c r="B119" s="92"/>
      <c r="C119" s="100"/>
      <c r="D119" s="100"/>
      <c r="E119" s="100"/>
      <c r="F119" s="100"/>
      <c r="G119" s="100"/>
      <c r="H119" s="100"/>
      <c r="I119" s="100"/>
      <c r="J119" s="100"/>
      <c r="K119" s="100"/>
      <c r="L119" s="100"/>
    </row>
    <row r="120" spans="2:48">
      <c r="B120" s="92"/>
      <c r="C120" s="92"/>
      <c r="D120" s="93"/>
      <c r="E120" s="92"/>
      <c r="F120" s="66"/>
    </row>
    <row r="121" spans="2:48" ht="13.8">
      <c r="D121" s="92"/>
      <c r="E121" s="92" t="s">
        <v>196</v>
      </c>
      <c r="F121" s="93" t="s">
        <v>197</v>
      </c>
      <c r="G121" s="101">
        <v>2010</v>
      </c>
      <c r="H121" s="101">
        <v>2011</v>
      </c>
      <c r="I121" s="101">
        <v>2012</v>
      </c>
      <c r="J121" s="101">
        <v>2013</v>
      </c>
      <c r="K121" s="101">
        <v>2014</v>
      </c>
      <c r="L121" s="101">
        <v>2015</v>
      </c>
      <c r="M121" s="101">
        <v>2016</v>
      </c>
      <c r="N121" s="101">
        <v>2017</v>
      </c>
      <c r="O121" s="101">
        <v>2018</v>
      </c>
      <c r="P121" s="101">
        <v>2019</v>
      </c>
      <c r="Q121" s="101">
        <v>2020</v>
      </c>
      <c r="R121" s="101">
        <v>2021</v>
      </c>
      <c r="S121" s="101">
        <v>2022</v>
      </c>
      <c r="T121" s="101">
        <v>2023</v>
      </c>
      <c r="U121" s="101">
        <v>2024</v>
      </c>
      <c r="V121" s="101">
        <v>2025</v>
      </c>
      <c r="W121" s="101">
        <v>2026</v>
      </c>
      <c r="X121" s="101">
        <v>2027</v>
      </c>
      <c r="Y121" s="101">
        <v>2028</v>
      </c>
      <c r="Z121" s="101">
        <v>2029</v>
      </c>
      <c r="AA121" s="101">
        <v>2030</v>
      </c>
      <c r="AB121" s="101">
        <v>2031</v>
      </c>
      <c r="AC121" s="101">
        <v>2032</v>
      </c>
      <c r="AD121" s="101">
        <v>2033</v>
      </c>
      <c r="AE121" s="101">
        <v>2034</v>
      </c>
      <c r="AF121" s="101">
        <v>2035</v>
      </c>
      <c r="AG121" s="101">
        <v>2036</v>
      </c>
      <c r="AH121" s="101">
        <v>2037</v>
      </c>
      <c r="AI121" s="101">
        <v>2038</v>
      </c>
      <c r="AJ121" s="101">
        <v>2039</v>
      </c>
      <c r="AK121" s="101">
        <v>2040</v>
      </c>
      <c r="AL121" s="101">
        <v>2041</v>
      </c>
      <c r="AM121" s="101">
        <v>2042</v>
      </c>
      <c r="AN121" s="101">
        <v>2043</v>
      </c>
      <c r="AO121" s="101">
        <v>2044</v>
      </c>
      <c r="AP121" s="101">
        <v>2045</v>
      </c>
      <c r="AQ121" s="101">
        <v>2046</v>
      </c>
      <c r="AR121" s="101">
        <v>2047</v>
      </c>
      <c r="AS121" s="101">
        <v>2048</v>
      </c>
      <c r="AT121" s="101">
        <v>2049</v>
      </c>
      <c r="AU121" s="101">
        <v>2050</v>
      </c>
    </row>
    <row r="122" spans="2:48">
      <c r="D122" s="92"/>
      <c r="E122" s="92" t="s">
        <v>42</v>
      </c>
      <c r="F122" s="102" t="s">
        <v>474</v>
      </c>
      <c r="G122" s="103">
        <f>G216</f>
        <v>23.1</v>
      </c>
      <c r="H122" s="103">
        <f t="shared" ref="H122:N123" si="46">H216</f>
        <v>27.7</v>
      </c>
      <c r="I122" s="103">
        <f t="shared" si="46"/>
        <v>23.9</v>
      </c>
      <c r="J122" s="103">
        <f t="shared" si="46"/>
        <v>20.3</v>
      </c>
      <c r="K122" s="103">
        <f t="shared" si="46"/>
        <v>17.2</v>
      </c>
      <c r="L122" s="103">
        <f t="shared" si="46"/>
        <v>15.7</v>
      </c>
      <c r="M122" s="103">
        <f t="shared" si="46"/>
        <v>12.2</v>
      </c>
      <c r="N122" s="103">
        <f t="shared" si="46"/>
        <v>11.7</v>
      </c>
      <c r="O122" s="104">
        <f>VLOOKUP(O$121,$C$285:$O$317,4)</f>
        <v>22.935796128023767</v>
      </c>
      <c r="P122" s="104">
        <f t="shared" ref="P122:AU122" si="47">VLOOKUP(P$121,$C$285:$O$317,4)</f>
        <v>15.532766006190153</v>
      </c>
      <c r="Q122" s="104">
        <f t="shared" si="47"/>
        <v>12.929551889587877</v>
      </c>
      <c r="R122" s="104">
        <f t="shared" si="47"/>
        <v>13.166058954324894</v>
      </c>
      <c r="S122" s="104">
        <f t="shared" si="47"/>
        <v>13.673473481430243</v>
      </c>
      <c r="T122" s="104">
        <f t="shared" si="47"/>
        <v>14.173926683886389</v>
      </c>
      <c r="U122" s="104">
        <f t="shared" si="47"/>
        <v>14.64740072098045</v>
      </c>
      <c r="V122" s="104">
        <f t="shared" si="47"/>
        <v>14.580898828103843</v>
      </c>
      <c r="W122" s="104">
        <f t="shared" si="47"/>
        <v>14.5316584938834</v>
      </c>
      <c r="X122" s="104">
        <f t="shared" si="47"/>
        <v>14.477230593088336</v>
      </c>
      <c r="Y122" s="104">
        <f t="shared" si="47"/>
        <v>14.413190648189367</v>
      </c>
      <c r="Z122" s="104">
        <f t="shared" si="47"/>
        <v>14.343963605486476</v>
      </c>
      <c r="AA122" s="104">
        <f t="shared" si="47"/>
        <v>14.266503152082981</v>
      </c>
      <c r="AB122" s="104">
        <f t="shared" si="47"/>
        <v>14.23069306413351</v>
      </c>
      <c r="AC122" s="104">
        <f t="shared" si="47"/>
        <v>14.195037264254136</v>
      </c>
      <c r="AD122" s="104">
        <f t="shared" si="47"/>
        <v>14.159114470166005</v>
      </c>
      <c r="AE122" s="104">
        <f t="shared" si="47"/>
        <v>14.123353426479357</v>
      </c>
      <c r="AF122" s="104">
        <f t="shared" si="47"/>
        <v>14.087572006623748</v>
      </c>
      <c r="AG122" s="104">
        <f t="shared" si="47"/>
        <v>14.051985690698709</v>
      </c>
      <c r="AH122" s="104">
        <f t="shared" si="47"/>
        <v>14.016171250456402</v>
      </c>
      <c r="AI122" s="104">
        <f t="shared" si="47"/>
        <v>13.980510738351196</v>
      </c>
      <c r="AJ122" s="104">
        <f t="shared" si="47"/>
        <v>13.944654498795146</v>
      </c>
      <c r="AK122" s="104">
        <f t="shared" si="47"/>
        <v>13.908861871625055</v>
      </c>
      <c r="AL122" s="104">
        <f t="shared" si="47"/>
        <v>13.873069138182171</v>
      </c>
      <c r="AM122" s="104">
        <f t="shared" si="47"/>
        <v>13.836610452807903</v>
      </c>
      <c r="AN122" s="104">
        <f t="shared" si="47"/>
        <v>13.800150557366436</v>
      </c>
      <c r="AO122" s="104">
        <f t="shared" si="47"/>
        <v>13.763689450310618</v>
      </c>
      <c r="AP122" s="104">
        <f t="shared" si="47"/>
        <v>13.727227130091334</v>
      </c>
      <c r="AQ122" s="104">
        <f t="shared" si="47"/>
        <v>13.690763595157463</v>
      </c>
      <c r="AR122" s="104">
        <f t="shared" si="47"/>
        <v>13.654298843955917</v>
      </c>
      <c r="AS122" s="104">
        <f t="shared" si="47"/>
        <v>13.617832874931624</v>
      </c>
      <c r="AT122" s="104">
        <f t="shared" si="47"/>
        <v>13.581365686527514</v>
      </c>
      <c r="AU122" s="104">
        <f t="shared" si="47"/>
        <v>13.544897277184536</v>
      </c>
      <c r="AV122" s="103"/>
    </row>
    <row r="123" spans="2:48">
      <c r="D123" s="92"/>
      <c r="E123" s="92" t="s">
        <v>70</v>
      </c>
      <c r="F123" s="102" t="s">
        <v>474</v>
      </c>
      <c r="G123" s="103">
        <f>G217</f>
        <v>76.2</v>
      </c>
      <c r="H123" s="103">
        <f t="shared" si="46"/>
        <v>106.1</v>
      </c>
      <c r="I123" s="103">
        <f t="shared" si="46"/>
        <v>112.9</v>
      </c>
      <c r="J123" s="103">
        <f t="shared" si="46"/>
        <v>100.3</v>
      </c>
      <c r="K123" s="103">
        <f t="shared" si="46"/>
        <v>97.3</v>
      </c>
      <c r="L123" s="103">
        <f t="shared" si="46"/>
        <v>62.7</v>
      </c>
      <c r="M123" s="103">
        <f t="shared" si="46"/>
        <v>59.9</v>
      </c>
      <c r="N123" s="103">
        <f t="shared" si="46"/>
        <v>63.9</v>
      </c>
      <c r="O123" s="104">
        <f>VLOOKUP(O$121,$C$285:$O$317,2)</f>
        <v>78.592912119302227</v>
      </c>
      <c r="P123" s="104">
        <f t="shared" ref="P123:AU123" si="48">VLOOKUP(P$121,$C$285:$O$317,2)</f>
        <v>72.66780821917807</v>
      </c>
      <c r="Q123" s="104">
        <f t="shared" si="48"/>
        <v>71.191547947610658</v>
      </c>
      <c r="R123" s="104">
        <f t="shared" si="48"/>
        <v>49.181117057429148</v>
      </c>
      <c r="S123" s="104">
        <f t="shared" si="48"/>
        <v>52.581323432074825</v>
      </c>
      <c r="T123" s="104">
        <f t="shared" si="48"/>
        <v>54.889966476332738</v>
      </c>
      <c r="U123" s="104">
        <f t="shared" si="48"/>
        <v>56.568388062461416</v>
      </c>
      <c r="V123" s="104">
        <f t="shared" si="48"/>
        <v>57.786429057350325</v>
      </c>
      <c r="W123" s="104">
        <f t="shared" si="48"/>
        <v>59.146270171698553</v>
      </c>
      <c r="X123" s="104">
        <f t="shared" si="48"/>
        <v>60.478046986869018</v>
      </c>
      <c r="Y123" s="104">
        <f t="shared" si="48"/>
        <v>61.703174257304624</v>
      </c>
      <c r="Z123" s="104">
        <f t="shared" si="48"/>
        <v>62.989602327697277</v>
      </c>
      <c r="AA123" s="104">
        <f t="shared" si="48"/>
        <v>64.209121548162642</v>
      </c>
      <c r="AB123" s="104">
        <f t="shared" si="48"/>
        <v>63.901532941943884</v>
      </c>
      <c r="AC123" s="104">
        <f t="shared" si="48"/>
        <v>63.593944335725141</v>
      </c>
      <c r="AD123" s="104">
        <f t="shared" si="48"/>
        <v>63.286355729506404</v>
      </c>
      <c r="AE123" s="104">
        <f t="shared" si="48"/>
        <v>62.978767123287653</v>
      </c>
      <c r="AF123" s="104">
        <f t="shared" si="48"/>
        <v>62.671178517068917</v>
      </c>
      <c r="AG123" s="104">
        <f t="shared" si="48"/>
        <v>62.363589910850173</v>
      </c>
      <c r="AH123" s="104">
        <f t="shared" si="48"/>
        <v>62.056001304631437</v>
      </c>
      <c r="AI123" s="104">
        <f t="shared" si="48"/>
        <v>61.7484126984127</v>
      </c>
      <c r="AJ123" s="104">
        <f t="shared" si="48"/>
        <v>61.440824092193949</v>
      </c>
      <c r="AK123" s="104">
        <f t="shared" si="48"/>
        <v>61.133235485975206</v>
      </c>
      <c r="AL123" s="104">
        <f t="shared" si="48"/>
        <v>60.825646879756469</v>
      </c>
      <c r="AM123" s="104">
        <f t="shared" si="48"/>
        <v>60.518058273537719</v>
      </c>
      <c r="AN123" s="104">
        <f t="shared" si="48"/>
        <v>60.210469667318975</v>
      </c>
      <c r="AO123" s="104">
        <f t="shared" si="48"/>
        <v>59.902881061100238</v>
      </c>
      <c r="AP123" s="104">
        <f t="shared" si="48"/>
        <v>59.595292454881495</v>
      </c>
      <c r="AQ123" s="104">
        <f t="shared" si="48"/>
        <v>59.287703848662751</v>
      </c>
      <c r="AR123" s="104">
        <f t="shared" si="48"/>
        <v>58.980115242444008</v>
      </c>
      <c r="AS123" s="104">
        <f t="shared" si="48"/>
        <v>58.672526636225271</v>
      </c>
      <c r="AT123" s="104">
        <f t="shared" si="48"/>
        <v>58.364938030006527</v>
      </c>
      <c r="AU123" s="104">
        <f t="shared" si="48"/>
        <v>58.057349423787784</v>
      </c>
    </row>
    <row r="124" spans="2:48">
      <c r="D124" s="92"/>
      <c r="E124" s="92" t="s">
        <v>88</v>
      </c>
      <c r="F124" s="102" t="s">
        <v>474</v>
      </c>
      <c r="G124" s="103">
        <f>G123</f>
        <v>76.2</v>
      </c>
      <c r="H124" s="103">
        <f t="shared" ref="H124:AU124" si="49">H123</f>
        <v>106.1</v>
      </c>
      <c r="I124" s="103">
        <f t="shared" si="49"/>
        <v>112.9</v>
      </c>
      <c r="J124" s="103">
        <f t="shared" si="49"/>
        <v>100.3</v>
      </c>
      <c r="K124" s="103">
        <f t="shared" si="49"/>
        <v>97.3</v>
      </c>
      <c r="L124" s="103">
        <f t="shared" si="49"/>
        <v>62.7</v>
      </c>
      <c r="M124" s="103">
        <f t="shared" si="49"/>
        <v>59.9</v>
      </c>
      <c r="N124" s="103">
        <f t="shared" si="49"/>
        <v>63.9</v>
      </c>
      <c r="O124" s="104">
        <f t="shared" si="49"/>
        <v>78.592912119302227</v>
      </c>
      <c r="P124" s="104">
        <f t="shared" si="49"/>
        <v>72.66780821917807</v>
      </c>
      <c r="Q124" s="104">
        <f t="shared" si="49"/>
        <v>71.191547947610658</v>
      </c>
      <c r="R124" s="104">
        <f t="shared" si="49"/>
        <v>49.181117057429148</v>
      </c>
      <c r="S124" s="104">
        <f t="shared" si="49"/>
        <v>52.581323432074825</v>
      </c>
      <c r="T124" s="104">
        <f t="shared" si="49"/>
        <v>54.889966476332738</v>
      </c>
      <c r="U124" s="104">
        <f t="shared" si="49"/>
        <v>56.568388062461416</v>
      </c>
      <c r="V124" s="104">
        <f t="shared" si="49"/>
        <v>57.786429057350325</v>
      </c>
      <c r="W124" s="104">
        <f t="shared" si="49"/>
        <v>59.146270171698553</v>
      </c>
      <c r="X124" s="104">
        <f t="shared" si="49"/>
        <v>60.478046986869018</v>
      </c>
      <c r="Y124" s="104">
        <f t="shared" si="49"/>
        <v>61.703174257304624</v>
      </c>
      <c r="Z124" s="104">
        <f t="shared" si="49"/>
        <v>62.989602327697277</v>
      </c>
      <c r="AA124" s="104">
        <f t="shared" si="49"/>
        <v>64.209121548162642</v>
      </c>
      <c r="AB124" s="104">
        <f t="shared" si="49"/>
        <v>63.901532941943884</v>
      </c>
      <c r="AC124" s="104">
        <f t="shared" si="49"/>
        <v>63.593944335725141</v>
      </c>
      <c r="AD124" s="104">
        <f t="shared" si="49"/>
        <v>63.286355729506404</v>
      </c>
      <c r="AE124" s="104">
        <f t="shared" si="49"/>
        <v>62.978767123287653</v>
      </c>
      <c r="AF124" s="104">
        <f t="shared" si="49"/>
        <v>62.671178517068917</v>
      </c>
      <c r="AG124" s="104">
        <f t="shared" si="49"/>
        <v>62.363589910850173</v>
      </c>
      <c r="AH124" s="104">
        <f t="shared" si="49"/>
        <v>62.056001304631437</v>
      </c>
      <c r="AI124" s="104">
        <f t="shared" si="49"/>
        <v>61.7484126984127</v>
      </c>
      <c r="AJ124" s="104">
        <f t="shared" si="49"/>
        <v>61.440824092193949</v>
      </c>
      <c r="AK124" s="104">
        <f t="shared" si="49"/>
        <v>61.133235485975206</v>
      </c>
      <c r="AL124" s="104">
        <f t="shared" si="49"/>
        <v>60.825646879756469</v>
      </c>
      <c r="AM124" s="104">
        <f t="shared" si="49"/>
        <v>60.518058273537719</v>
      </c>
      <c r="AN124" s="104">
        <f t="shared" si="49"/>
        <v>60.210469667318975</v>
      </c>
      <c r="AO124" s="104">
        <f t="shared" si="49"/>
        <v>59.902881061100238</v>
      </c>
      <c r="AP124" s="104">
        <f t="shared" si="49"/>
        <v>59.595292454881495</v>
      </c>
      <c r="AQ124" s="104">
        <f t="shared" si="49"/>
        <v>59.287703848662751</v>
      </c>
      <c r="AR124" s="104">
        <f t="shared" si="49"/>
        <v>58.980115242444008</v>
      </c>
      <c r="AS124" s="104">
        <f t="shared" si="49"/>
        <v>58.672526636225271</v>
      </c>
      <c r="AT124" s="104">
        <f t="shared" si="49"/>
        <v>58.364938030006527</v>
      </c>
      <c r="AU124" s="104">
        <f t="shared" si="49"/>
        <v>58.057349423787784</v>
      </c>
    </row>
    <row r="125" spans="2:48">
      <c r="D125" s="92"/>
      <c r="E125" s="92" t="s">
        <v>53</v>
      </c>
      <c r="F125" s="102" t="s">
        <v>474</v>
      </c>
      <c r="G125" s="103">
        <f>G218</f>
        <v>92.8</v>
      </c>
      <c r="H125" s="103">
        <f t="shared" ref="H125:N125" si="50">H218</f>
        <v>122.9</v>
      </c>
      <c r="I125" s="103">
        <f t="shared" si="50"/>
        <v>136.69999999999999</v>
      </c>
      <c r="J125" s="103">
        <f t="shared" si="50"/>
        <v>122</v>
      </c>
      <c r="K125" s="103">
        <f t="shared" si="50"/>
        <v>114.8</v>
      </c>
      <c r="L125" s="103">
        <f t="shared" si="50"/>
        <v>78.2</v>
      </c>
      <c r="M125" s="103">
        <f t="shared" si="50"/>
        <v>75.3</v>
      </c>
      <c r="N125" s="103">
        <f t="shared" si="50"/>
        <v>79.400000000000006</v>
      </c>
      <c r="O125" s="104">
        <f>VLOOKUP(O$121,$C$285:$O$317,8)</f>
        <v>102.40107579472352</v>
      </c>
      <c r="P125" s="104">
        <f t="shared" ref="P125:AU125" si="51">VLOOKUP(P$121,$C$285:$O$317,8)</f>
        <v>97.746963615472367</v>
      </c>
      <c r="Q125" s="104">
        <f t="shared" si="51"/>
        <v>96.267025086546809</v>
      </c>
      <c r="R125" s="104">
        <f t="shared" si="51"/>
        <v>74.282939675183428</v>
      </c>
      <c r="S125" s="104">
        <f t="shared" si="51"/>
        <v>77.691438545887451</v>
      </c>
      <c r="T125" s="104">
        <f t="shared" si="51"/>
        <v>80.014522441042786</v>
      </c>
      <c r="U125" s="104">
        <f t="shared" si="51"/>
        <v>81.712731586007934</v>
      </c>
      <c r="V125" s="104">
        <f t="shared" si="51"/>
        <v>82.949209412536121</v>
      </c>
      <c r="W125" s="104">
        <f t="shared" si="51"/>
        <v>84.314672750845261</v>
      </c>
      <c r="X125" s="104">
        <f t="shared" si="51"/>
        <v>85.652811517689884</v>
      </c>
      <c r="Y125" s="104">
        <f t="shared" si="51"/>
        <v>86.883932814730045</v>
      </c>
      <c r="Z125" s="104">
        <f t="shared" si="51"/>
        <v>88.17668470166312</v>
      </c>
      <c r="AA125" s="104">
        <f t="shared" si="51"/>
        <v>89.399874602600562</v>
      </c>
      <c r="AB125" s="104">
        <f t="shared" si="51"/>
        <v>89.093730840397711</v>
      </c>
      <c r="AC125" s="104">
        <f t="shared" si="51"/>
        <v>88.786854893898322</v>
      </c>
      <c r="AD125" s="104">
        <f t="shared" si="51"/>
        <v>88.481245986171288</v>
      </c>
      <c r="AE125" s="104">
        <f t="shared" si="51"/>
        <v>88.174869481157842</v>
      </c>
      <c r="AF125" s="104">
        <f t="shared" si="51"/>
        <v>87.868589672609204</v>
      </c>
      <c r="AG125" s="104">
        <f t="shared" si="51"/>
        <v>87.561383985383955</v>
      </c>
      <c r="AH125" s="104">
        <f t="shared" si="51"/>
        <v>87.255260877276157</v>
      </c>
      <c r="AI125" s="104">
        <f t="shared" si="51"/>
        <v>86.948407292957839</v>
      </c>
      <c r="AJ125" s="104">
        <f t="shared" si="51"/>
        <v>86.642482546272987</v>
      </c>
      <c r="AK125" s="104">
        <f t="shared" si="51"/>
        <v>86.336255922780509</v>
      </c>
      <c r="AL125" s="104">
        <f t="shared" si="51"/>
        <v>86.030029803612607</v>
      </c>
      <c r="AM125" s="104">
        <f t="shared" si="51"/>
        <v>85.726964003619855</v>
      </c>
      <c r="AN125" s="104">
        <f t="shared" si="51"/>
        <v>85.423903946081424</v>
      </c>
      <c r="AO125" s="104">
        <f t="shared" si="51"/>
        <v>85.120849638339479</v>
      </c>
      <c r="AP125" s="104">
        <f t="shared" si="51"/>
        <v>84.817801087745465</v>
      </c>
      <c r="AQ125" s="104">
        <f t="shared" si="51"/>
        <v>84.514758301660265</v>
      </c>
      <c r="AR125" s="104">
        <f t="shared" si="51"/>
        <v>84.211721287454196</v>
      </c>
      <c r="AS125" s="104">
        <f t="shared" si="51"/>
        <v>83.908690052506984</v>
      </c>
      <c r="AT125" s="104">
        <f t="shared" si="51"/>
        <v>83.60566460420776</v>
      </c>
      <c r="AU125" s="104">
        <f t="shared" si="51"/>
        <v>83.302644949955152</v>
      </c>
    </row>
    <row r="126" spans="2:48">
      <c r="D126" s="92"/>
      <c r="E126" s="92" t="s">
        <v>83</v>
      </c>
      <c r="F126" s="102" t="s">
        <v>474</v>
      </c>
      <c r="G126" s="103">
        <f t="shared" ref="G126:AU127" si="52">G125+$E$185</f>
        <v>191.9869989234187</v>
      </c>
      <c r="H126" s="103">
        <f t="shared" si="52"/>
        <v>222.08699892341872</v>
      </c>
      <c r="I126" s="103">
        <f t="shared" si="52"/>
        <v>235.88699892341867</v>
      </c>
      <c r="J126" s="103">
        <f t="shared" si="52"/>
        <v>221.18699892341868</v>
      </c>
      <c r="K126" s="103">
        <f t="shared" si="52"/>
        <v>213.9869989234187</v>
      </c>
      <c r="L126" s="103">
        <f>L125+$E$185</f>
        <v>177.3869989234187</v>
      </c>
      <c r="M126" s="103">
        <f t="shared" si="52"/>
        <v>174.4869989234187</v>
      </c>
      <c r="N126" s="103">
        <f t="shared" si="52"/>
        <v>178.58699892341872</v>
      </c>
      <c r="O126" s="104">
        <f t="shared" si="52"/>
        <v>201.58807471814222</v>
      </c>
      <c r="P126" s="104">
        <f t="shared" si="52"/>
        <v>196.93396253889108</v>
      </c>
      <c r="Q126" s="104">
        <f t="shared" si="52"/>
        <v>195.45402400996551</v>
      </c>
      <c r="R126" s="104">
        <f t="shared" si="52"/>
        <v>173.46993859860214</v>
      </c>
      <c r="S126" s="104">
        <f t="shared" si="52"/>
        <v>176.87843746930616</v>
      </c>
      <c r="T126" s="104">
        <f t="shared" si="52"/>
        <v>179.20152136446148</v>
      </c>
      <c r="U126" s="104">
        <f t="shared" si="52"/>
        <v>180.89973050942663</v>
      </c>
      <c r="V126" s="104">
        <f t="shared" si="52"/>
        <v>182.13620833595482</v>
      </c>
      <c r="W126" s="104">
        <f t="shared" si="52"/>
        <v>183.50167167426395</v>
      </c>
      <c r="X126" s="104">
        <f t="shared" si="52"/>
        <v>184.83981044110857</v>
      </c>
      <c r="Y126" s="104">
        <f t="shared" si="52"/>
        <v>186.07093173814874</v>
      </c>
      <c r="Z126" s="104">
        <f t="shared" si="52"/>
        <v>187.36368362508182</v>
      </c>
      <c r="AA126" s="104">
        <f t="shared" si="52"/>
        <v>188.58687352601925</v>
      </c>
      <c r="AB126" s="104">
        <f t="shared" si="52"/>
        <v>188.2807297638164</v>
      </c>
      <c r="AC126" s="104">
        <f t="shared" si="52"/>
        <v>187.97385381731704</v>
      </c>
      <c r="AD126" s="104">
        <f t="shared" si="52"/>
        <v>187.66824490958999</v>
      </c>
      <c r="AE126" s="104">
        <f t="shared" si="52"/>
        <v>187.36186840457654</v>
      </c>
      <c r="AF126" s="104">
        <f t="shared" si="52"/>
        <v>187.05558859602792</v>
      </c>
      <c r="AG126" s="104">
        <f t="shared" si="52"/>
        <v>186.74838290880265</v>
      </c>
      <c r="AH126" s="104">
        <f t="shared" si="52"/>
        <v>186.44225980069484</v>
      </c>
      <c r="AI126" s="104">
        <f t="shared" si="52"/>
        <v>186.13540621637654</v>
      </c>
      <c r="AJ126" s="104">
        <f t="shared" si="52"/>
        <v>185.8294814696917</v>
      </c>
      <c r="AK126" s="104">
        <f t="shared" si="52"/>
        <v>185.52325484619922</v>
      </c>
      <c r="AL126" s="104">
        <f t="shared" si="52"/>
        <v>185.21702872703131</v>
      </c>
      <c r="AM126" s="104">
        <f t="shared" si="52"/>
        <v>184.91396292703854</v>
      </c>
      <c r="AN126" s="104">
        <f t="shared" si="52"/>
        <v>184.61090286950014</v>
      </c>
      <c r="AO126" s="104">
        <f t="shared" si="52"/>
        <v>184.30784856175819</v>
      </c>
      <c r="AP126" s="104">
        <f t="shared" si="52"/>
        <v>184.00480001116415</v>
      </c>
      <c r="AQ126" s="104">
        <f t="shared" si="52"/>
        <v>183.70175722507895</v>
      </c>
      <c r="AR126" s="104">
        <f t="shared" si="52"/>
        <v>183.39872021087291</v>
      </c>
      <c r="AS126" s="104">
        <f t="shared" si="52"/>
        <v>183.09568897592567</v>
      </c>
      <c r="AT126" s="104">
        <f t="shared" si="52"/>
        <v>182.79266352762647</v>
      </c>
      <c r="AU126" s="104">
        <f t="shared" si="52"/>
        <v>182.48964387337384</v>
      </c>
    </row>
    <row r="127" spans="2:48">
      <c r="D127" s="92"/>
      <c r="E127" s="92" t="s">
        <v>84</v>
      </c>
      <c r="F127" s="102" t="s">
        <v>474</v>
      </c>
      <c r="G127" s="103">
        <f>G126*1.1</f>
        <v>211.18569881576059</v>
      </c>
      <c r="H127" s="103">
        <f t="shared" si="52"/>
        <v>321.2739978468374</v>
      </c>
      <c r="I127" s="103">
        <f t="shared" si="52"/>
        <v>335.07399784683736</v>
      </c>
      <c r="J127" s="103">
        <f t="shared" si="52"/>
        <v>320.37399784683737</v>
      </c>
      <c r="K127" s="103">
        <f t="shared" si="52"/>
        <v>313.17399784683738</v>
      </c>
      <c r="L127" s="103">
        <f>L126+$E$185</f>
        <v>276.57399784683741</v>
      </c>
      <c r="M127" s="103">
        <f t="shared" si="52"/>
        <v>273.67399784683738</v>
      </c>
      <c r="N127" s="103">
        <f t="shared" si="52"/>
        <v>277.7739978468374</v>
      </c>
      <c r="O127" s="104">
        <f t="shared" si="52"/>
        <v>300.77507364156094</v>
      </c>
      <c r="P127" s="104">
        <f t="shared" si="52"/>
        <v>296.12096146230977</v>
      </c>
      <c r="Q127" s="104">
        <f t="shared" si="52"/>
        <v>294.64102293338419</v>
      </c>
      <c r="R127" s="104">
        <f t="shared" si="52"/>
        <v>272.65693752202083</v>
      </c>
      <c r="S127" s="104">
        <f t="shared" si="52"/>
        <v>276.06543639272485</v>
      </c>
      <c r="T127" s="104">
        <f t="shared" si="52"/>
        <v>278.38852028788017</v>
      </c>
      <c r="U127" s="104">
        <f t="shared" si="52"/>
        <v>280.08672943284535</v>
      </c>
      <c r="V127" s="104">
        <f t="shared" si="52"/>
        <v>281.32320725937353</v>
      </c>
      <c r="W127" s="104">
        <f t="shared" si="52"/>
        <v>282.68867059768263</v>
      </c>
      <c r="X127" s="104">
        <f t="shared" si="52"/>
        <v>284.02680936452725</v>
      </c>
      <c r="Y127" s="104">
        <f t="shared" si="52"/>
        <v>285.25793066156746</v>
      </c>
      <c r="Z127" s="104">
        <f t="shared" si="52"/>
        <v>286.5506825485005</v>
      </c>
      <c r="AA127" s="104">
        <f t="shared" si="52"/>
        <v>287.77387244943793</v>
      </c>
      <c r="AB127" s="104">
        <f t="shared" si="52"/>
        <v>287.46772868723508</v>
      </c>
      <c r="AC127" s="104">
        <f t="shared" si="52"/>
        <v>287.16085274073572</v>
      </c>
      <c r="AD127" s="104">
        <f t="shared" si="52"/>
        <v>286.85524383300867</v>
      </c>
      <c r="AE127" s="104">
        <f t="shared" si="52"/>
        <v>286.54886732799525</v>
      </c>
      <c r="AF127" s="104">
        <f t="shared" si="52"/>
        <v>286.2425875194466</v>
      </c>
      <c r="AG127" s="104">
        <f t="shared" si="52"/>
        <v>285.93538183222137</v>
      </c>
      <c r="AH127" s="104">
        <f t="shared" si="52"/>
        <v>285.62925872411353</v>
      </c>
      <c r="AI127" s="104">
        <f t="shared" si="52"/>
        <v>285.32240513979525</v>
      </c>
      <c r="AJ127" s="104">
        <f t="shared" si="52"/>
        <v>285.01648039311038</v>
      </c>
      <c r="AK127" s="104">
        <f t="shared" si="52"/>
        <v>284.71025376961791</v>
      </c>
      <c r="AL127" s="104">
        <f t="shared" si="52"/>
        <v>284.40402765045002</v>
      </c>
      <c r="AM127" s="104">
        <f t="shared" si="52"/>
        <v>284.10096185045722</v>
      </c>
      <c r="AN127" s="104">
        <f t="shared" si="52"/>
        <v>283.79790179291882</v>
      </c>
      <c r="AO127" s="104">
        <f t="shared" si="52"/>
        <v>283.49484748517688</v>
      </c>
      <c r="AP127" s="104">
        <f t="shared" si="52"/>
        <v>283.19179893458283</v>
      </c>
      <c r="AQ127" s="104">
        <f t="shared" si="52"/>
        <v>282.88875614849763</v>
      </c>
      <c r="AR127" s="104">
        <f t="shared" si="52"/>
        <v>282.58571913429159</v>
      </c>
      <c r="AS127" s="104">
        <f t="shared" si="52"/>
        <v>282.28268789934435</v>
      </c>
      <c r="AT127" s="104">
        <f t="shared" si="52"/>
        <v>281.97966245104516</v>
      </c>
      <c r="AU127" s="104">
        <f t="shared" si="52"/>
        <v>281.67664279679252</v>
      </c>
    </row>
    <row r="128" spans="2:48">
      <c r="D128" s="92"/>
      <c r="E128" s="92" t="s">
        <v>198</v>
      </c>
      <c r="F128" s="102" t="s">
        <v>474</v>
      </c>
      <c r="G128" s="103">
        <f>G127*2</f>
        <v>422.37139763152118</v>
      </c>
      <c r="H128" s="103">
        <f t="shared" ref="H128:AU128" si="53">H127*2</f>
        <v>642.54799569367481</v>
      </c>
      <c r="I128" s="103">
        <f t="shared" si="53"/>
        <v>670.14799569367472</v>
      </c>
      <c r="J128" s="103">
        <f t="shared" si="53"/>
        <v>640.74799569367474</v>
      </c>
      <c r="K128" s="103">
        <f t="shared" si="53"/>
        <v>626.34799569367476</v>
      </c>
      <c r="L128" s="103">
        <f>L127*2</f>
        <v>553.14799569367483</v>
      </c>
      <c r="M128" s="103">
        <f t="shared" si="53"/>
        <v>547.34799569367476</v>
      </c>
      <c r="N128" s="103">
        <f t="shared" si="53"/>
        <v>555.54799569367481</v>
      </c>
      <c r="O128" s="104">
        <f>O127*2</f>
        <v>601.55014728312187</v>
      </c>
      <c r="P128" s="104">
        <f t="shared" si="53"/>
        <v>592.24192292461953</v>
      </c>
      <c r="Q128" s="104">
        <f t="shared" si="53"/>
        <v>589.28204586676839</v>
      </c>
      <c r="R128" s="104">
        <f t="shared" si="53"/>
        <v>545.31387504404165</v>
      </c>
      <c r="S128" s="104">
        <f t="shared" si="53"/>
        <v>552.1308727854497</v>
      </c>
      <c r="T128" s="104">
        <f t="shared" si="53"/>
        <v>556.77704057576034</v>
      </c>
      <c r="U128" s="104">
        <f t="shared" si="53"/>
        <v>560.17345886569069</v>
      </c>
      <c r="V128" s="104">
        <f t="shared" si="53"/>
        <v>562.64641451874706</v>
      </c>
      <c r="W128" s="104">
        <f t="shared" si="53"/>
        <v>565.37734119536526</v>
      </c>
      <c r="X128" s="104">
        <f t="shared" si="53"/>
        <v>568.05361872905451</v>
      </c>
      <c r="Y128" s="104">
        <f t="shared" si="53"/>
        <v>570.51586132313491</v>
      </c>
      <c r="Z128" s="104">
        <f t="shared" si="53"/>
        <v>573.10136509700101</v>
      </c>
      <c r="AA128" s="104">
        <f t="shared" si="53"/>
        <v>575.54774489887586</v>
      </c>
      <c r="AB128" s="104">
        <f t="shared" si="53"/>
        <v>574.93545737447016</v>
      </c>
      <c r="AC128" s="104">
        <f t="shared" si="53"/>
        <v>574.32170548147144</v>
      </c>
      <c r="AD128" s="104">
        <f t="shared" si="53"/>
        <v>573.71048766601734</v>
      </c>
      <c r="AE128" s="104">
        <f t="shared" si="53"/>
        <v>573.09773465599051</v>
      </c>
      <c r="AF128" s="104">
        <f t="shared" si="53"/>
        <v>572.4851750388932</v>
      </c>
      <c r="AG128" s="104">
        <f t="shared" si="53"/>
        <v>571.87076366444273</v>
      </c>
      <c r="AH128" s="104">
        <f t="shared" si="53"/>
        <v>571.25851744822705</v>
      </c>
      <c r="AI128" s="104">
        <f t="shared" si="53"/>
        <v>570.6448102795905</v>
      </c>
      <c r="AJ128" s="104">
        <f t="shared" si="53"/>
        <v>570.03296078622077</v>
      </c>
      <c r="AK128" s="104">
        <f t="shared" si="53"/>
        <v>569.42050753923581</v>
      </c>
      <c r="AL128" s="104">
        <f t="shared" si="53"/>
        <v>568.80805530090004</v>
      </c>
      <c r="AM128" s="104">
        <f t="shared" si="53"/>
        <v>568.20192370091445</v>
      </c>
      <c r="AN128" s="104">
        <f t="shared" si="53"/>
        <v>567.59580358583764</v>
      </c>
      <c r="AO128" s="104">
        <f t="shared" si="53"/>
        <v>566.98969497035375</v>
      </c>
      <c r="AP128" s="104">
        <f t="shared" si="53"/>
        <v>566.38359786916567</v>
      </c>
      <c r="AQ128" s="104">
        <f t="shared" si="53"/>
        <v>565.77751229699527</v>
      </c>
      <c r="AR128" s="104">
        <f t="shared" si="53"/>
        <v>565.17143826858319</v>
      </c>
      <c r="AS128" s="104">
        <f t="shared" si="53"/>
        <v>564.56537579868871</v>
      </c>
      <c r="AT128" s="104">
        <f t="shared" si="53"/>
        <v>563.95932490209032</v>
      </c>
      <c r="AU128" s="104">
        <f t="shared" si="53"/>
        <v>563.35328559358504</v>
      </c>
    </row>
    <row r="129" spans="4:47">
      <c r="D129" s="92"/>
      <c r="E129" s="92" t="s">
        <v>48</v>
      </c>
      <c r="F129" s="102" t="s">
        <v>474</v>
      </c>
      <c r="G129" s="103">
        <f>G219</f>
        <v>105.4</v>
      </c>
      <c r="H129" s="103">
        <f t="shared" ref="H129:N129" si="54">H219</f>
        <v>117.4</v>
      </c>
      <c r="I129" s="103">
        <f t="shared" si="54"/>
        <v>134.19999999999999</v>
      </c>
      <c r="J129" s="103">
        <f t="shared" si="54"/>
        <v>123.2</v>
      </c>
      <c r="K129" s="103">
        <f t="shared" si="54"/>
        <v>113.5</v>
      </c>
      <c r="L129" s="103">
        <f>L219</f>
        <v>77</v>
      </c>
      <c r="M129" s="103">
        <f t="shared" si="54"/>
        <v>74</v>
      </c>
      <c r="N129" s="103">
        <f t="shared" si="54"/>
        <v>78.2</v>
      </c>
      <c r="O129" s="104">
        <f>VLOOKUP(O$121,$C$285:$O$317,7)</f>
        <v>101.50107579472352</v>
      </c>
      <c r="P129" s="104">
        <f t="shared" ref="P129:AU129" si="55">VLOOKUP(P$121,$C$285:$O$317,7)</f>
        <v>95.586963615472371</v>
      </c>
      <c r="Q129" s="104">
        <f t="shared" si="55"/>
        <v>94.107025086546813</v>
      </c>
      <c r="R129" s="104">
        <f t="shared" si="55"/>
        <v>72.122939675183432</v>
      </c>
      <c r="S129" s="104">
        <f t="shared" si="55"/>
        <v>75.531438545887454</v>
      </c>
      <c r="T129" s="104">
        <f t="shared" si="55"/>
        <v>77.854522441042789</v>
      </c>
      <c r="U129" s="104">
        <f t="shared" si="55"/>
        <v>79.552731586007937</v>
      </c>
      <c r="V129" s="104">
        <f t="shared" si="55"/>
        <v>80.789209412536124</v>
      </c>
      <c r="W129" s="104">
        <f t="shared" si="55"/>
        <v>82.154672750845265</v>
      </c>
      <c r="X129" s="104">
        <f t="shared" si="55"/>
        <v>83.492811517689887</v>
      </c>
      <c r="Y129" s="104">
        <f t="shared" si="55"/>
        <v>84.723932814730048</v>
      </c>
      <c r="Z129" s="104">
        <f t="shared" si="55"/>
        <v>86.016684701663124</v>
      </c>
      <c r="AA129" s="104">
        <f t="shared" si="55"/>
        <v>87.239874602600565</v>
      </c>
      <c r="AB129" s="104">
        <f t="shared" si="55"/>
        <v>86.933730840397715</v>
      </c>
      <c r="AC129" s="104">
        <f t="shared" si="55"/>
        <v>86.626854893898326</v>
      </c>
      <c r="AD129" s="104">
        <f t="shared" si="55"/>
        <v>86.321245986171292</v>
      </c>
      <c r="AE129" s="104">
        <f t="shared" si="55"/>
        <v>86.014869481157845</v>
      </c>
      <c r="AF129" s="104">
        <f t="shared" si="55"/>
        <v>85.708589672609207</v>
      </c>
      <c r="AG129" s="104">
        <f t="shared" si="55"/>
        <v>85.401383985383958</v>
      </c>
      <c r="AH129" s="104">
        <f t="shared" si="55"/>
        <v>85.095260877276161</v>
      </c>
      <c r="AI129" s="104">
        <f t="shared" si="55"/>
        <v>84.788407292957842</v>
      </c>
      <c r="AJ129" s="104">
        <f t="shared" si="55"/>
        <v>84.48248254627299</v>
      </c>
      <c r="AK129" s="104">
        <f t="shared" si="55"/>
        <v>84.176255922780513</v>
      </c>
      <c r="AL129" s="104">
        <f t="shared" si="55"/>
        <v>83.87002980361261</v>
      </c>
      <c r="AM129" s="104">
        <f t="shared" si="55"/>
        <v>83.566964003619859</v>
      </c>
      <c r="AN129" s="104">
        <f t="shared" si="55"/>
        <v>83.263903946081427</v>
      </c>
      <c r="AO129" s="104">
        <f t="shared" si="55"/>
        <v>82.960849638339482</v>
      </c>
      <c r="AP129" s="104">
        <f t="shared" si="55"/>
        <v>82.657801087745469</v>
      </c>
      <c r="AQ129" s="104">
        <f t="shared" si="55"/>
        <v>82.354758301660269</v>
      </c>
      <c r="AR129" s="104">
        <f t="shared" si="55"/>
        <v>82.0517212874542</v>
      </c>
      <c r="AS129" s="104">
        <f t="shared" si="55"/>
        <v>81.748690052506987</v>
      </c>
      <c r="AT129" s="104">
        <f t="shared" si="55"/>
        <v>81.445664604207764</v>
      </c>
      <c r="AU129" s="104">
        <f t="shared" si="55"/>
        <v>81.142644949955155</v>
      </c>
    </row>
    <row r="130" spans="4:47">
      <c r="D130" s="92"/>
      <c r="E130" s="92" t="s">
        <v>81</v>
      </c>
      <c r="F130" s="102" t="s">
        <v>474</v>
      </c>
      <c r="G130" s="103">
        <f t="shared" ref="G130:AU131" si="56">G129+$E$184</f>
        <v>169.073753033598</v>
      </c>
      <c r="H130" s="103">
        <f t="shared" si="56"/>
        <v>181.073753033598</v>
      </c>
      <c r="I130" s="103">
        <f t="shared" si="56"/>
        <v>197.87375303359798</v>
      </c>
      <c r="J130" s="103">
        <f t="shared" si="56"/>
        <v>186.87375303359801</v>
      </c>
      <c r="K130" s="103">
        <f t="shared" si="56"/>
        <v>177.17375303359799</v>
      </c>
      <c r="L130" s="103">
        <f t="shared" si="56"/>
        <v>140.67375303359799</v>
      </c>
      <c r="M130" s="103">
        <f t="shared" si="56"/>
        <v>137.67375303359799</v>
      </c>
      <c r="N130" s="103">
        <f t="shared" si="56"/>
        <v>141.87375303359801</v>
      </c>
      <c r="O130" s="104">
        <f t="shared" si="56"/>
        <v>165.17482882832152</v>
      </c>
      <c r="P130" s="104">
        <f t="shared" si="56"/>
        <v>159.26071664907036</v>
      </c>
      <c r="Q130" s="104">
        <f t="shared" si="56"/>
        <v>157.78077812014482</v>
      </c>
      <c r="R130" s="104">
        <f t="shared" si="56"/>
        <v>135.79669270878142</v>
      </c>
      <c r="S130" s="104">
        <f t="shared" si="56"/>
        <v>139.20519157948544</v>
      </c>
      <c r="T130" s="104">
        <f t="shared" si="56"/>
        <v>141.52827547464079</v>
      </c>
      <c r="U130" s="104">
        <f t="shared" si="56"/>
        <v>143.22648461960594</v>
      </c>
      <c r="V130" s="104">
        <f t="shared" si="56"/>
        <v>144.46296244613413</v>
      </c>
      <c r="W130" s="104">
        <f t="shared" si="56"/>
        <v>145.82842578444325</v>
      </c>
      <c r="X130" s="104">
        <f t="shared" si="56"/>
        <v>147.16656455128788</v>
      </c>
      <c r="Y130" s="104">
        <f t="shared" si="56"/>
        <v>148.39768584832805</v>
      </c>
      <c r="Z130" s="104">
        <f t="shared" si="56"/>
        <v>149.69043773526113</v>
      </c>
      <c r="AA130" s="104">
        <f t="shared" si="56"/>
        <v>150.91362763619856</v>
      </c>
      <c r="AB130" s="104">
        <f t="shared" si="56"/>
        <v>150.6074838739957</v>
      </c>
      <c r="AC130" s="104">
        <f t="shared" si="56"/>
        <v>150.30060792749632</v>
      </c>
      <c r="AD130" s="104">
        <f t="shared" si="56"/>
        <v>149.9949990197693</v>
      </c>
      <c r="AE130" s="104">
        <f t="shared" si="56"/>
        <v>149.68862251475585</v>
      </c>
      <c r="AF130" s="104">
        <f t="shared" si="56"/>
        <v>149.3823427062072</v>
      </c>
      <c r="AG130" s="104">
        <f t="shared" si="56"/>
        <v>149.07513701898196</v>
      </c>
      <c r="AH130" s="104">
        <f t="shared" si="56"/>
        <v>148.76901391087415</v>
      </c>
      <c r="AI130" s="104">
        <f t="shared" si="56"/>
        <v>148.46216032655585</v>
      </c>
      <c r="AJ130" s="104">
        <f t="shared" si="56"/>
        <v>148.15623557987098</v>
      </c>
      <c r="AK130" s="104">
        <f t="shared" si="56"/>
        <v>147.8500089563785</v>
      </c>
      <c r="AL130" s="104">
        <f t="shared" si="56"/>
        <v>147.54378283721061</v>
      </c>
      <c r="AM130" s="104">
        <f t="shared" si="56"/>
        <v>147.24071703721785</v>
      </c>
      <c r="AN130" s="104">
        <f t="shared" si="56"/>
        <v>146.93765697967942</v>
      </c>
      <c r="AO130" s="104">
        <f t="shared" si="56"/>
        <v>146.63460267193747</v>
      </c>
      <c r="AP130" s="104">
        <f t="shared" si="56"/>
        <v>146.33155412134346</v>
      </c>
      <c r="AQ130" s="104">
        <f t="shared" si="56"/>
        <v>146.02851133525826</v>
      </c>
      <c r="AR130" s="104">
        <f t="shared" si="56"/>
        <v>145.72547432105219</v>
      </c>
      <c r="AS130" s="104">
        <f t="shared" si="56"/>
        <v>145.42244308610498</v>
      </c>
      <c r="AT130" s="104">
        <f t="shared" si="56"/>
        <v>145.11941763780575</v>
      </c>
      <c r="AU130" s="104">
        <f t="shared" si="56"/>
        <v>144.81639798355314</v>
      </c>
    </row>
    <row r="131" spans="4:47">
      <c r="D131" s="92"/>
      <c r="E131" s="92" t="s">
        <v>82</v>
      </c>
      <c r="F131" s="102" t="s">
        <v>474</v>
      </c>
      <c r="G131" s="103">
        <f>G130*1.1</f>
        <v>185.98112833695782</v>
      </c>
      <c r="H131" s="103">
        <f t="shared" si="56"/>
        <v>244.74750606719599</v>
      </c>
      <c r="I131" s="103">
        <f t="shared" si="56"/>
        <v>261.54750606719597</v>
      </c>
      <c r="J131" s="103">
        <f t="shared" si="56"/>
        <v>250.547506067196</v>
      </c>
      <c r="K131" s="103">
        <f t="shared" si="56"/>
        <v>240.84750606719598</v>
      </c>
      <c r="L131" s="103">
        <f t="shared" si="56"/>
        <v>204.34750606719598</v>
      </c>
      <c r="M131" s="103">
        <f t="shared" si="56"/>
        <v>201.34750606719598</v>
      </c>
      <c r="N131" s="103">
        <f t="shared" si="56"/>
        <v>205.547506067196</v>
      </c>
      <c r="O131" s="104">
        <f t="shared" si="56"/>
        <v>228.84858186191951</v>
      </c>
      <c r="P131" s="104">
        <f t="shared" si="56"/>
        <v>222.93446968266835</v>
      </c>
      <c r="Q131" s="104">
        <f t="shared" si="56"/>
        <v>221.45453115374281</v>
      </c>
      <c r="R131" s="104">
        <f t="shared" si="56"/>
        <v>199.47044574237941</v>
      </c>
      <c r="S131" s="104">
        <f t="shared" si="56"/>
        <v>202.87894461308343</v>
      </c>
      <c r="T131" s="104">
        <f t="shared" si="56"/>
        <v>205.20202850823878</v>
      </c>
      <c r="U131" s="104">
        <f t="shared" si="56"/>
        <v>206.90023765320393</v>
      </c>
      <c r="V131" s="104">
        <f t="shared" si="56"/>
        <v>208.13671547973212</v>
      </c>
      <c r="W131" s="104">
        <f t="shared" si="56"/>
        <v>209.50217881804124</v>
      </c>
      <c r="X131" s="104">
        <f t="shared" si="56"/>
        <v>210.84031758488587</v>
      </c>
      <c r="Y131" s="104">
        <f t="shared" si="56"/>
        <v>212.07143888192604</v>
      </c>
      <c r="Z131" s="104">
        <f t="shared" si="56"/>
        <v>213.36419076885912</v>
      </c>
      <c r="AA131" s="104">
        <f t="shared" si="56"/>
        <v>214.58738066979654</v>
      </c>
      <c r="AB131" s="104">
        <f t="shared" si="56"/>
        <v>214.28123690759369</v>
      </c>
      <c r="AC131" s="104">
        <f t="shared" si="56"/>
        <v>213.97436096109431</v>
      </c>
      <c r="AD131" s="104">
        <f t="shared" si="56"/>
        <v>213.66875205336729</v>
      </c>
      <c r="AE131" s="104">
        <f t="shared" si="56"/>
        <v>213.36237554835384</v>
      </c>
      <c r="AF131" s="104">
        <f t="shared" si="56"/>
        <v>213.05609573980519</v>
      </c>
      <c r="AG131" s="104">
        <f t="shared" si="56"/>
        <v>212.74889005257995</v>
      </c>
      <c r="AH131" s="104">
        <f t="shared" si="56"/>
        <v>212.44276694447214</v>
      </c>
      <c r="AI131" s="104">
        <f t="shared" si="56"/>
        <v>212.13591336015384</v>
      </c>
      <c r="AJ131" s="104">
        <f t="shared" si="56"/>
        <v>211.82998861346897</v>
      </c>
      <c r="AK131" s="104">
        <f t="shared" si="56"/>
        <v>211.52376198997649</v>
      </c>
      <c r="AL131" s="104">
        <f t="shared" si="56"/>
        <v>211.2175358708086</v>
      </c>
      <c r="AM131" s="104">
        <f t="shared" si="56"/>
        <v>210.91447007081584</v>
      </c>
      <c r="AN131" s="104">
        <f t="shared" si="56"/>
        <v>210.61141001327741</v>
      </c>
      <c r="AO131" s="104">
        <f t="shared" si="56"/>
        <v>210.30835570553546</v>
      </c>
      <c r="AP131" s="104">
        <f t="shared" si="56"/>
        <v>210.00530715494145</v>
      </c>
      <c r="AQ131" s="104">
        <f t="shared" si="56"/>
        <v>209.70226436885625</v>
      </c>
      <c r="AR131" s="104">
        <f t="shared" si="56"/>
        <v>209.39922735465018</v>
      </c>
      <c r="AS131" s="104">
        <f t="shared" si="56"/>
        <v>209.09619611970297</v>
      </c>
      <c r="AT131" s="104">
        <f t="shared" si="56"/>
        <v>208.79317067140374</v>
      </c>
      <c r="AU131" s="104">
        <f t="shared" si="56"/>
        <v>208.49015101715113</v>
      </c>
    </row>
    <row r="132" spans="4:47">
      <c r="D132" s="92"/>
      <c r="E132" s="92" t="s">
        <v>100</v>
      </c>
      <c r="F132" s="102" t="s">
        <v>474</v>
      </c>
      <c r="G132" s="103">
        <f>G131</f>
        <v>185.98112833695782</v>
      </c>
      <c r="H132" s="103">
        <f t="shared" ref="H132:AU132" si="57">H131</f>
        <v>244.74750606719599</v>
      </c>
      <c r="I132" s="103">
        <f t="shared" si="57"/>
        <v>261.54750606719597</v>
      </c>
      <c r="J132" s="103">
        <f t="shared" si="57"/>
        <v>250.547506067196</v>
      </c>
      <c r="K132" s="103">
        <f t="shared" si="57"/>
        <v>240.84750606719598</v>
      </c>
      <c r="L132" s="103">
        <f t="shared" si="57"/>
        <v>204.34750606719598</v>
      </c>
      <c r="M132" s="103">
        <f t="shared" si="57"/>
        <v>201.34750606719598</v>
      </c>
      <c r="N132" s="103">
        <f t="shared" si="57"/>
        <v>205.547506067196</v>
      </c>
      <c r="O132" s="104">
        <f t="shared" si="57"/>
        <v>228.84858186191951</v>
      </c>
      <c r="P132" s="104">
        <f t="shared" si="57"/>
        <v>222.93446968266835</v>
      </c>
      <c r="Q132" s="104">
        <f t="shared" si="57"/>
        <v>221.45453115374281</v>
      </c>
      <c r="R132" s="104">
        <f t="shared" si="57"/>
        <v>199.47044574237941</v>
      </c>
      <c r="S132" s="104">
        <f t="shared" si="57"/>
        <v>202.87894461308343</v>
      </c>
      <c r="T132" s="104">
        <f t="shared" si="57"/>
        <v>205.20202850823878</v>
      </c>
      <c r="U132" s="104">
        <f t="shared" si="57"/>
        <v>206.90023765320393</v>
      </c>
      <c r="V132" s="104">
        <f t="shared" si="57"/>
        <v>208.13671547973212</v>
      </c>
      <c r="W132" s="104">
        <f t="shared" si="57"/>
        <v>209.50217881804124</v>
      </c>
      <c r="X132" s="104">
        <f t="shared" si="57"/>
        <v>210.84031758488587</v>
      </c>
      <c r="Y132" s="104">
        <f t="shared" si="57"/>
        <v>212.07143888192604</v>
      </c>
      <c r="Z132" s="104">
        <f t="shared" si="57"/>
        <v>213.36419076885912</v>
      </c>
      <c r="AA132" s="104">
        <f t="shared" si="57"/>
        <v>214.58738066979654</v>
      </c>
      <c r="AB132" s="104">
        <f t="shared" si="57"/>
        <v>214.28123690759369</v>
      </c>
      <c r="AC132" s="104">
        <f t="shared" si="57"/>
        <v>213.97436096109431</v>
      </c>
      <c r="AD132" s="104">
        <f t="shared" si="57"/>
        <v>213.66875205336729</v>
      </c>
      <c r="AE132" s="104">
        <f t="shared" si="57"/>
        <v>213.36237554835384</v>
      </c>
      <c r="AF132" s="104">
        <f t="shared" si="57"/>
        <v>213.05609573980519</v>
      </c>
      <c r="AG132" s="104">
        <f t="shared" si="57"/>
        <v>212.74889005257995</v>
      </c>
      <c r="AH132" s="104">
        <f t="shared" si="57"/>
        <v>212.44276694447214</v>
      </c>
      <c r="AI132" s="104">
        <f t="shared" si="57"/>
        <v>212.13591336015384</v>
      </c>
      <c r="AJ132" s="104">
        <f t="shared" si="57"/>
        <v>211.82998861346897</v>
      </c>
      <c r="AK132" s="104">
        <f t="shared" si="57"/>
        <v>211.52376198997649</v>
      </c>
      <c r="AL132" s="104">
        <f t="shared" si="57"/>
        <v>211.2175358708086</v>
      </c>
      <c r="AM132" s="104">
        <f t="shared" si="57"/>
        <v>210.91447007081584</v>
      </c>
      <c r="AN132" s="104">
        <f t="shared" si="57"/>
        <v>210.61141001327741</v>
      </c>
      <c r="AO132" s="104">
        <f t="shared" si="57"/>
        <v>210.30835570553546</v>
      </c>
      <c r="AP132" s="104">
        <f t="shared" si="57"/>
        <v>210.00530715494145</v>
      </c>
      <c r="AQ132" s="104">
        <f t="shared" si="57"/>
        <v>209.70226436885625</v>
      </c>
      <c r="AR132" s="104">
        <f t="shared" si="57"/>
        <v>209.39922735465018</v>
      </c>
      <c r="AS132" s="104">
        <f t="shared" si="57"/>
        <v>209.09619611970297</v>
      </c>
      <c r="AT132" s="104">
        <f t="shared" si="57"/>
        <v>208.79317067140374</v>
      </c>
      <c r="AU132" s="104">
        <f t="shared" si="57"/>
        <v>208.49015101715113</v>
      </c>
    </row>
    <row r="133" spans="4:47">
      <c r="D133" s="92"/>
      <c r="E133" s="92" t="s">
        <v>199</v>
      </c>
      <c r="F133" s="102" t="s">
        <v>474</v>
      </c>
      <c r="G133" s="103">
        <f>G131*2</f>
        <v>371.96225667391565</v>
      </c>
      <c r="H133" s="103">
        <f t="shared" ref="H133:AU133" si="58">H131*2</f>
        <v>489.49501213439197</v>
      </c>
      <c r="I133" s="103">
        <f t="shared" si="58"/>
        <v>523.09501213439194</v>
      </c>
      <c r="J133" s="103">
        <f t="shared" si="58"/>
        <v>501.09501213439199</v>
      </c>
      <c r="K133" s="103">
        <f t="shared" si="58"/>
        <v>481.69501213439196</v>
      </c>
      <c r="L133" s="103">
        <f t="shared" si="58"/>
        <v>408.69501213439196</v>
      </c>
      <c r="M133" s="103">
        <f t="shared" si="58"/>
        <v>402.69501213439196</v>
      </c>
      <c r="N133" s="103">
        <f t="shared" si="58"/>
        <v>411.09501213439199</v>
      </c>
      <c r="O133" s="104">
        <f t="shared" si="58"/>
        <v>457.69716372383903</v>
      </c>
      <c r="P133" s="104">
        <f t="shared" si="58"/>
        <v>445.8689393653367</v>
      </c>
      <c r="Q133" s="104">
        <f t="shared" si="58"/>
        <v>442.90906230748561</v>
      </c>
      <c r="R133" s="104">
        <f t="shared" si="58"/>
        <v>398.94089148475882</v>
      </c>
      <c r="S133" s="104">
        <f t="shared" si="58"/>
        <v>405.75788922616687</v>
      </c>
      <c r="T133" s="104">
        <f t="shared" si="58"/>
        <v>410.40405701647757</v>
      </c>
      <c r="U133" s="104">
        <f t="shared" si="58"/>
        <v>413.80047530640786</v>
      </c>
      <c r="V133" s="104">
        <f t="shared" si="58"/>
        <v>416.27343095946424</v>
      </c>
      <c r="W133" s="104">
        <f t="shared" si="58"/>
        <v>419.00435763608249</v>
      </c>
      <c r="X133" s="104">
        <f t="shared" si="58"/>
        <v>421.68063516977173</v>
      </c>
      <c r="Y133" s="104">
        <f t="shared" si="58"/>
        <v>424.14287776385208</v>
      </c>
      <c r="Z133" s="104">
        <f t="shared" si="58"/>
        <v>426.72838153771823</v>
      </c>
      <c r="AA133" s="104">
        <f t="shared" si="58"/>
        <v>429.17476133959309</v>
      </c>
      <c r="AB133" s="104">
        <f t="shared" si="58"/>
        <v>428.56247381518739</v>
      </c>
      <c r="AC133" s="104">
        <f t="shared" si="58"/>
        <v>427.94872192218861</v>
      </c>
      <c r="AD133" s="104">
        <f t="shared" si="58"/>
        <v>427.33750410673457</v>
      </c>
      <c r="AE133" s="104">
        <f t="shared" si="58"/>
        <v>426.72475109670768</v>
      </c>
      <c r="AF133" s="104">
        <f t="shared" si="58"/>
        <v>426.11219147961037</v>
      </c>
      <c r="AG133" s="104">
        <f t="shared" si="58"/>
        <v>425.4977801051599</v>
      </c>
      <c r="AH133" s="104">
        <f t="shared" si="58"/>
        <v>424.88553388894428</v>
      </c>
      <c r="AI133" s="104">
        <f t="shared" si="58"/>
        <v>424.27182672030767</v>
      </c>
      <c r="AJ133" s="104">
        <f t="shared" si="58"/>
        <v>423.65997722693794</v>
      </c>
      <c r="AK133" s="104">
        <f t="shared" si="58"/>
        <v>423.04752397995298</v>
      </c>
      <c r="AL133" s="104">
        <f t="shared" si="58"/>
        <v>422.43507174161721</v>
      </c>
      <c r="AM133" s="104">
        <f t="shared" si="58"/>
        <v>421.82894014163168</v>
      </c>
      <c r="AN133" s="104">
        <f t="shared" si="58"/>
        <v>421.22282002655481</v>
      </c>
      <c r="AO133" s="104">
        <f t="shared" si="58"/>
        <v>420.61671141107092</v>
      </c>
      <c r="AP133" s="104">
        <f t="shared" si="58"/>
        <v>420.0106143098829</v>
      </c>
      <c r="AQ133" s="104">
        <f t="shared" si="58"/>
        <v>419.4045287377125</v>
      </c>
      <c r="AR133" s="104">
        <f t="shared" si="58"/>
        <v>418.79845470930036</v>
      </c>
      <c r="AS133" s="104">
        <f t="shared" si="58"/>
        <v>418.19239223940593</v>
      </c>
      <c r="AT133" s="104">
        <f t="shared" si="58"/>
        <v>417.58634134280749</v>
      </c>
      <c r="AU133" s="104">
        <f t="shared" si="58"/>
        <v>416.98030203430227</v>
      </c>
    </row>
    <row r="134" spans="4:47">
      <c r="D134" s="92"/>
      <c r="E134" s="92" t="s">
        <v>50</v>
      </c>
      <c r="F134" s="102" t="s">
        <v>474</v>
      </c>
      <c r="G134" s="103">
        <f>G220</f>
        <v>76.5</v>
      </c>
      <c r="H134" s="103">
        <f t="shared" ref="H134:N134" si="59">H220</f>
        <v>112.4</v>
      </c>
      <c r="I134" s="103">
        <f t="shared" si="59"/>
        <v>116.3</v>
      </c>
      <c r="J134" s="103">
        <f t="shared" si="59"/>
        <v>118.6</v>
      </c>
      <c r="K134" s="103">
        <f t="shared" si="59"/>
        <v>110.1</v>
      </c>
      <c r="L134" s="103">
        <f t="shared" si="59"/>
        <v>73.5</v>
      </c>
      <c r="M134" s="103">
        <f t="shared" si="59"/>
        <v>70.599999999999994</v>
      </c>
      <c r="N134" s="103">
        <f t="shared" si="59"/>
        <v>74.7</v>
      </c>
      <c r="O134" s="104">
        <f>VLOOKUP(O$121,$C$285:$O$317,9)</f>
        <v>99.501075794723519</v>
      </c>
      <c r="P134" s="104">
        <f t="shared" ref="P134:AU134" si="60">VLOOKUP(P$121,$C$285:$O$317,9)</f>
        <v>92.996963615472367</v>
      </c>
      <c r="Q134" s="104">
        <f t="shared" si="60"/>
        <v>91.517025086546809</v>
      </c>
      <c r="R134" s="104">
        <f t="shared" si="60"/>
        <v>69.532939675183428</v>
      </c>
      <c r="S134" s="104">
        <f t="shared" si="60"/>
        <v>72.941438545887451</v>
      </c>
      <c r="T134" s="104">
        <f t="shared" si="60"/>
        <v>75.264522441042786</v>
      </c>
      <c r="U134" s="104">
        <f t="shared" si="60"/>
        <v>76.962731586007934</v>
      </c>
      <c r="V134" s="104">
        <f t="shared" si="60"/>
        <v>78.199209412536121</v>
      </c>
      <c r="W134" s="104">
        <f t="shared" si="60"/>
        <v>79.564672750845261</v>
      </c>
      <c r="X134" s="104">
        <f t="shared" si="60"/>
        <v>80.902811517689884</v>
      </c>
      <c r="Y134" s="104">
        <f t="shared" si="60"/>
        <v>82.133932814730045</v>
      </c>
      <c r="Z134" s="104">
        <f t="shared" si="60"/>
        <v>83.42668470166312</v>
      </c>
      <c r="AA134" s="104">
        <f t="shared" si="60"/>
        <v>84.649874602600562</v>
      </c>
      <c r="AB134" s="104">
        <f t="shared" si="60"/>
        <v>84.343730840397711</v>
      </c>
      <c r="AC134" s="104">
        <f t="shared" si="60"/>
        <v>84.036854893898322</v>
      </c>
      <c r="AD134" s="104">
        <f t="shared" si="60"/>
        <v>83.731245986171288</v>
      </c>
      <c r="AE134" s="104">
        <f t="shared" si="60"/>
        <v>83.424869481157842</v>
      </c>
      <c r="AF134" s="104">
        <f t="shared" si="60"/>
        <v>83.118589672609204</v>
      </c>
      <c r="AG134" s="104">
        <f t="shared" si="60"/>
        <v>82.811383985383955</v>
      </c>
      <c r="AH134" s="104">
        <f t="shared" si="60"/>
        <v>82.505260877276157</v>
      </c>
      <c r="AI134" s="104">
        <f t="shared" si="60"/>
        <v>82.198407292957839</v>
      </c>
      <c r="AJ134" s="104">
        <f t="shared" si="60"/>
        <v>81.892482546272987</v>
      </c>
      <c r="AK134" s="104">
        <f t="shared" si="60"/>
        <v>81.586255922780509</v>
      </c>
      <c r="AL134" s="104">
        <f t="shared" si="60"/>
        <v>81.280029803612607</v>
      </c>
      <c r="AM134" s="104">
        <f t="shared" si="60"/>
        <v>80.976964003619855</v>
      </c>
      <c r="AN134" s="104">
        <f t="shared" si="60"/>
        <v>80.673903946081424</v>
      </c>
      <c r="AO134" s="104">
        <f t="shared" si="60"/>
        <v>80.370849638339479</v>
      </c>
      <c r="AP134" s="104">
        <f t="shared" si="60"/>
        <v>80.067801087745465</v>
      </c>
      <c r="AQ134" s="104">
        <f t="shared" si="60"/>
        <v>79.764758301660265</v>
      </c>
      <c r="AR134" s="104">
        <f t="shared" si="60"/>
        <v>79.461721287454196</v>
      </c>
      <c r="AS134" s="104">
        <f t="shared" si="60"/>
        <v>79.158690052506984</v>
      </c>
      <c r="AT134" s="104">
        <f t="shared" si="60"/>
        <v>78.85566460420776</v>
      </c>
      <c r="AU134" s="104">
        <f t="shared" si="60"/>
        <v>78.552644949955152</v>
      </c>
    </row>
    <row r="135" spans="4:47">
      <c r="D135" s="92"/>
      <c r="E135" s="92" t="s">
        <v>76</v>
      </c>
      <c r="F135" s="102" t="s">
        <v>474</v>
      </c>
      <c r="G135" s="103">
        <f t="shared" ref="G135:AU135" si="61">G134*$E$180</f>
        <v>229.5</v>
      </c>
      <c r="H135" s="103">
        <f t="shared" si="61"/>
        <v>337.20000000000005</v>
      </c>
      <c r="I135" s="103">
        <f t="shared" si="61"/>
        <v>348.9</v>
      </c>
      <c r="J135" s="103">
        <f t="shared" si="61"/>
        <v>355.79999999999995</v>
      </c>
      <c r="K135" s="103">
        <f t="shared" si="61"/>
        <v>330.29999999999995</v>
      </c>
      <c r="L135" s="103">
        <f t="shared" si="61"/>
        <v>220.5</v>
      </c>
      <c r="M135" s="103">
        <f t="shared" si="61"/>
        <v>211.79999999999998</v>
      </c>
      <c r="N135" s="103">
        <f t="shared" si="61"/>
        <v>224.10000000000002</v>
      </c>
      <c r="O135" s="104">
        <f t="shared" si="61"/>
        <v>298.50322738417054</v>
      </c>
      <c r="P135" s="104">
        <f t="shared" si="61"/>
        <v>278.99089084641707</v>
      </c>
      <c r="Q135" s="104">
        <f t="shared" si="61"/>
        <v>274.55107525964041</v>
      </c>
      <c r="R135" s="104">
        <f t="shared" si="61"/>
        <v>208.59881902555028</v>
      </c>
      <c r="S135" s="104">
        <f t="shared" si="61"/>
        <v>218.82431563766235</v>
      </c>
      <c r="T135" s="104">
        <f t="shared" si="61"/>
        <v>225.79356732312834</v>
      </c>
      <c r="U135" s="104">
        <f t="shared" si="61"/>
        <v>230.88819475802381</v>
      </c>
      <c r="V135" s="104">
        <f t="shared" si="61"/>
        <v>234.59762823760838</v>
      </c>
      <c r="W135" s="104">
        <f t="shared" si="61"/>
        <v>238.69401825253578</v>
      </c>
      <c r="X135" s="104">
        <f t="shared" si="61"/>
        <v>242.70843455306965</v>
      </c>
      <c r="Y135" s="104">
        <f t="shared" si="61"/>
        <v>246.40179844419015</v>
      </c>
      <c r="Z135" s="104">
        <f t="shared" si="61"/>
        <v>250.28005410498935</v>
      </c>
      <c r="AA135" s="104">
        <f t="shared" si="61"/>
        <v>253.94962380780169</v>
      </c>
      <c r="AB135" s="104">
        <f t="shared" si="61"/>
        <v>253.03119252119313</v>
      </c>
      <c r="AC135" s="104">
        <f t="shared" si="61"/>
        <v>252.11056468169497</v>
      </c>
      <c r="AD135" s="104">
        <f t="shared" si="61"/>
        <v>251.19373795851385</v>
      </c>
      <c r="AE135" s="104">
        <f t="shared" si="61"/>
        <v>250.27460844347354</v>
      </c>
      <c r="AF135" s="104">
        <f t="shared" si="61"/>
        <v>249.35576901782761</v>
      </c>
      <c r="AG135" s="104">
        <f t="shared" si="61"/>
        <v>248.43415195615188</v>
      </c>
      <c r="AH135" s="104">
        <f t="shared" si="61"/>
        <v>247.51578263182847</v>
      </c>
      <c r="AI135" s="104">
        <f t="shared" si="61"/>
        <v>246.59522187887353</v>
      </c>
      <c r="AJ135" s="104">
        <f t="shared" si="61"/>
        <v>245.67744763881896</v>
      </c>
      <c r="AK135" s="104">
        <f t="shared" si="61"/>
        <v>244.75876776834153</v>
      </c>
      <c r="AL135" s="104">
        <f t="shared" si="61"/>
        <v>243.84008941083783</v>
      </c>
      <c r="AM135" s="104">
        <f t="shared" si="61"/>
        <v>242.93089201085957</v>
      </c>
      <c r="AN135" s="104">
        <f t="shared" si="61"/>
        <v>242.02171183824427</v>
      </c>
      <c r="AO135" s="104">
        <f t="shared" si="61"/>
        <v>241.11254891501844</v>
      </c>
      <c r="AP135" s="104">
        <f t="shared" si="61"/>
        <v>240.2034032632364</v>
      </c>
      <c r="AQ135" s="104">
        <f t="shared" si="61"/>
        <v>239.2942749049808</v>
      </c>
      <c r="AR135" s="104">
        <f t="shared" si="61"/>
        <v>238.38516386236259</v>
      </c>
      <c r="AS135" s="104">
        <f t="shared" si="61"/>
        <v>237.47607015752095</v>
      </c>
      <c r="AT135" s="104">
        <f t="shared" si="61"/>
        <v>236.56699381262328</v>
      </c>
      <c r="AU135" s="104">
        <f t="shared" si="61"/>
        <v>235.65793484986546</v>
      </c>
    </row>
    <row r="136" spans="4:47">
      <c r="D136" s="92"/>
      <c r="E136" s="92" t="s">
        <v>78</v>
      </c>
      <c r="F136" s="102" t="s">
        <v>474</v>
      </c>
      <c r="G136" s="103">
        <f>G135*1.1</f>
        <v>252.45000000000002</v>
      </c>
      <c r="H136" s="103">
        <f t="shared" ref="H136:AU136" si="62">H135+$E$184</f>
        <v>400.87375303359806</v>
      </c>
      <c r="I136" s="103">
        <f t="shared" si="62"/>
        <v>412.573753033598</v>
      </c>
      <c r="J136" s="103">
        <f t="shared" si="62"/>
        <v>419.47375303359797</v>
      </c>
      <c r="K136" s="103">
        <f t="shared" si="62"/>
        <v>393.97375303359797</v>
      </c>
      <c r="L136" s="103">
        <f t="shared" si="62"/>
        <v>284.17375303359802</v>
      </c>
      <c r="M136" s="103">
        <f t="shared" si="62"/>
        <v>275.47375303359797</v>
      </c>
      <c r="N136" s="103">
        <f t="shared" si="62"/>
        <v>287.77375303359804</v>
      </c>
      <c r="O136" s="104">
        <f t="shared" si="62"/>
        <v>362.17698041776856</v>
      </c>
      <c r="P136" s="104">
        <f t="shared" si="62"/>
        <v>342.66464388001509</v>
      </c>
      <c r="Q136" s="104">
        <f t="shared" si="62"/>
        <v>338.22482829323843</v>
      </c>
      <c r="R136" s="104">
        <f t="shared" si="62"/>
        <v>272.27257205914827</v>
      </c>
      <c r="S136" s="104">
        <f t="shared" si="62"/>
        <v>282.49806867126034</v>
      </c>
      <c r="T136" s="104">
        <f t="shared" si="62"/>
        <v>289.46732035672636</v>
      </c>
      <c r="U136" s="104">
        <f t="shared" si="62"/>
        <v>294.56194779162183</v>
      </c>
      <c r="V136" s="104">
        <f t="shared" si="62"/>
        <v>298.27138127120639</v>
      </c>
      <c r="W136" s="104">
        <f t="shared" si="62"/>
        <v>302.3677712861338</v>
      </c>
      <c r="X136" s="104">
        <f t="shared" si="62"/>
        <v>306.38218758666767</v>
      </c>
      <c r="Y136" s="104">
        <f t="shared" si="62"/>
        <v>310.07555147778817</v>
      </c>
      <c r="Z136" s="104">
        <f t="shared" si="62"/>
        <v>313.95380713858736</v>
      </c>
      <c r="AA136" s="104">
        <f t="shared" si="62"/>
        <v>317.6233768413997</v>
      </c>
      <c r="AB136" s="104">
        <f t="shared" si="62"/>
        <v>316.70494555479115</v>
      </c>
      <c r="AC136" s="104">
        <f t="shared" si="62"/>
        <v>315.78431771529296</v>
      </c>
      <c r="AD136" s="104">
        <f t="shared" si="62"/>
        <v>314.86749099211187</v>
      </c>
      <c r="AE136" s="104">
        <f t="shared" si="62"/>
        <v>313.94836147707156</v>
      </c>
      <c r="AF136" s="104">
        <f t="shared" si="62"/>
        <v>313.0295220514256</v>
      </c>
      <c r="AG136" s="104">
        <f t="shared" si="62"/>
        <v>312.1079049897499</v>
      </c>
      <c r="AH136" s="104">
        <f t="shared" si="62"/>
        <v>311.18953566542649</v>
      </c>
      <c r="AI136" s="104">
        <f t="shared" si="62"/>
        <v>310.26897491247155</v>
      </c>
      <c r="AJ136" s="104">
        <f t="shared" si="62"/>
        <v>309.35120067241695</v>
      </c>
      <c r="AK136" s="104">
        <f t="shared" si="62"/>
        <v>308.43252080193952</v>
      </c>
      <c r="AL136" s="104">
        <f t="shared" si="62"/>
        <v>307.51384244443585</v>
      </c>
      <c r="AM136" s="104">
        <f t="shared" si="62"/>
        <v>306.60464504445758</v>
      </c>
      <c r="AN136" s="104">
        <f t="shared" si="62"/>
        <v>305.69546487184226</v>
      </c>
      <c r="AO136" s="104">
        <f t="shared" si="62"/>
        <v>304.78630194861643</v>
      </c>
      <c r="AP136" s="104">
        <f t="shared" si="62"/>
        <v>303.87715629683441</v>
      </c>
      <c r="AQ136" s="104">
        <f t="shared" si="62"/>
        <v>302.96802793857881</v>
      </c>
      <c r="AR136" s="104">
        <f t="shared" si="62"/>
        <v>302.05891689596058</v>
      </c>
      <c r="AS136" s="104">
        <f t="shared" si="62"/>
        <v>301.14982319111897</v>
      </c>
      <c r="AT136" s="104">
        <f t="shared" si="62"/>
        <v>300.24074684622127</v>
      </c>
      <c r="AU136" s="104">
        <f t="shared" si="62"/>
        <v>299.33168788346347</v>
      </c>
    </row>
    <row r="137" spans="4:47">
      <c r="D137" s="92"/>
      <c r="E137" s="92" t="s">
        <v>200</v>
      </c>
      <c r="F137" s="102" t="s">
        <v>474</v>
      </c>
      <c r="G137" s="103">
        <f>G136*2</f>
        <v>504.90000000000003</v>
      </c>
      <c r="H137" s="103">
        <f t="shared" ref="H137:AU137" si="63">H136*2</f>
        <v>801.74750606719613</v>
      </c>
      <c r="I137" s="103">
        <f t="shared" si="63"/>
        <v>825.14750606719599</v>
      </c>
      <c r="J137" s="103">
        <f t="shared" si="63"/>
        <v>838.94750606719595</v>
      </c>
      <c r="K137" s="103">
        <f t="shared" si="63"/>
        <v>787.94750606719595</v>
      </c>
      <c r="L137" s="103">
        <f t="shared" si="63"/>
        <v>568.34750606719604</v>
      </c>
      <c r="M137" s="103">
        <f t="shared" si="63"/>
        <v>550.94750606719595</v>
      </c>
      <c r="N137" s="103">
        <f t="shared" si="63"/>
        <v>575.54750606719608</v>
      </c>
      <c r="O137" s="104">
        <f t="shared" si="63"/>
        <v>724.35396083553712</v>
      </c>
      <c r="P137" s="104">
        <f t="shared" si="63"/>
        <v>685.32928776003018</v>
      </c>
      <c r="Q137" s="104">
        <f t="shared" si="63"/>
        <v>676.44965658647686</v>
      </c>
      <c r="R137" s="104">
        <f t="shared" si="63"/>
        <v>544.54514411829655</v>
      </c>
      <c r="S137" s="104">
        <f t="shared" si="63"/>
        <v>564.99613734252068</v>
      </c>
      <c r="T137" s="104">
        <f t="shared" si="63"/>
        <v>578.93464071345272</v>
      </c>
      <c r="U137" s="104">
        <f t="shared" si="63"/>
        <v>589.12389558324367</v>
      </c>
      <c r="V137" s="104">
        <f t="shared" si="63"/>
        <v>596.54276254241279</v>
      </c>
      <c r="W137" s="104">
        <f t="shared" si="63"/>
        <v>604.7355425722676</v>
      </c>
      <c r="X137" s="104">
        <f t="shared" si="63"/>
        <v>612.76437517333534</v>
      </c>
      <c r="Y137" s="104">
        <f t="shared" si="63"/>
        <v>620.15110295557633</v>
      </c>
      <c r="Z137" s="104">
        <f t="shared" si="63"/>
        <v>627.90761427717473</v>
      </c>
      <c r="AA137" s="104">
        <f t="shared" si="63"/>
        <v>635.24675368279941</v>
      </c>
      <c r="AB137" s="104">
        <f t="shared" si="63"/>
        <v>633.4098911095823</v>
      </c>
      <c r="AC137" s="104">
        <f t="shared" si="63"/>
        <v>631.56863543058591</v>
      </c>
      <c r="AD137" s="104">
        <f t="shared" si="63"/>
        <v>629.73498198422374</v>
      </c>
      <c r="AE137" s="104">
        <f t="shared" si="63"/>
        <v>627.89672295414312</v>
      </c>
      <c r="AF137" s="104">
        <f t="shared" si="63"/>
        <v>626.0590441028512</v>
      </c>
      <c r="AG137" s="104">
        <f t="shared" si="63"/>
        <v>624.2158099794998</v>
      </c>
      <c r="AH137" s="104">
        <f t="shared" si="63"/>
        <v>622.37907133085298</v>
      </c>
      <c r="AI137" s="104">
        <f t="shared" si="63"/>
        <v>620.5379498249431</v>
      </c>
      <c r="AJ137" s="104">
        <f t="shared" si="63"/>
        <v>618.7024013448339</v>
      </c>
      <c r="AK137" s="104">
        <f t="shared" si="63"/>
        <v>616.86504160387904</v>
      </c>
      <c r="AL137" s="104">
        <f t="shared" si="63"/>
        <v>615.0276848888717</v>
      </c>
      <c r="AM137" s="104">
        <f t="shared" si="63"/>
        <v>613.20929008891517</v>
      </c>
      <c r="AN137" s="104">
        <f t="shared" si="63"/>
        <v>611.39092974368452</v>
      </c>
      <c r="AO137" s="104">
        <f t="shared" si="63"/>
        <v>609.57260389723285</v>
      </c>
      <c r="AP137" s="104">
        <f t="shared" si="63"/>
        <v>607.75431259366883</v>
      </c>
      <c r="AQ137" s="104">
        <f t="shared" si="63"/>
        <v>605.93605587715763</v>
      </c>
      <c r="AR137" s="104">
        <f t="shared" si="63"/>
        <v>604.11783379192116</v>
      </c>
      <c r="AS137" s="104">
        <f t="shared" si="63"/>
        <v>602.29964638223794</v>
      </c>
      <c r="AT137" s="104">
        <f t="shared" si="63"/>
        <v>600.48149369244254</v>
      </c>
      <c r="AU137" s="104">
        <f t="shared" si="63"/>
        <v>598.66337576692695</v>
      </c>
    </row>
    <row r="138" spans="4:47">
      <c r="D138" s="92" t="s">
        <v>201</v>
      </c>
      <c r="E138" s="92" t="s">
        <v>102</v>
      </c>
      <c r="F138" s="93" t="str">
        <f>F134</f>
        <v>MKr19</v>
      </c>
      <c r="G138" s="103">
        <f>G134</f>
        <v>76.5</v>
      </c>
      <c r="H138" s="103">
        <f t="shared" ref="H138:AU138" si="64">H134</f>
        <v>112.4</v>
      </c>
      <c r="I138" s="103">
        <f t="shared" si="64"/>
        <v>116.3</v>
      </c>
      <c r="J138" s="103">
        <f t="shared" si="64"/>
        <v>118.6</v>
      </c>
      <c r="K138" s="103">
        <f t="shared" si="64"/>
        <v>110.1</v>
      </c>
      <c r="L138" s="103">
        <f t="shared" si="64"/>
        <v>73.5</v>
      </c>
      <c r="M138" s="103">
        <f t="shared" si="64"/>
        <v>70.599999999999994</v>
      </c>
      <c r="N138" s="103">
        <f t="shared" si="64"/>
        <v>74.7</v>
      </c>
      <c r="O138" s="103">
        <f t="shared" si="64"/>
        <v>99.501075794723519</v>
      </c>
      <c r="P138" s="103">
        <f t="shared" si="64"/>
        <v>92.996963615472367</v>
      </c>
      <c r="Q138" s="103">
        <f t="shared" si="64"/>
        <v>91.517025086546809</v>
      </c>
      <c r="R138" s="103">
        <f t="shared" si="64"/>
        <v>69.532939675183428</v>
      </c>
      <c r="S138" s="103">
        <f t="shared" si="64"/>
        <v>72.941438545887451</v>
      </c>
      <c r="T138" s="103">
        <f t="shared" si="64"/>
        <v>75.264522441042786</v>
      </c>
      <c r="U138" s="103">
        <f t="shared" si="64"/>
        <v>76.962731586007934</v>
      </c>
      <c r="V138" s="103">
        <f t="shared" si="64"/>
        <v>78.199209412536121</v>
      </c>
      <c r="W138" s="103">
        <f t="shared" si="64"/>
        <v>79.564672750845261</v>
      </c>
      <c r="X138" s="103">
        <f t="shared" si="64"/>
        <v>80.902811517689884</v>
      </c>
      <c r="Y138" s="103">
        <f t="shared" si="64"/>
        <v>82.133932814730045</v>
      </c>
      <c r="Z138" s="103">
        <f t="shared" si="64"/>
        <v>83.42668470166312</v>
      </c>
      <c r="AA138" s="103">
        <f t="shared" si="64"/>
        <v>84.649874602600562</v>
      </c>
      <c r="AB138" s="103">
        <f t="shared" si="64"/>
        <v>84.343730840397711</v>
      </c>
      <c r="AC138" s="103">
        <f t="shared" si="64"/>
        <v>84.036854893898322</v>
      </c>
      <c r="AD138" s="103">
        <f t="shared" si="64"/>
        <v>83.731245986171288</v>
      </c>
      <c r="AE138" s="103">
        <f t="shared" si="64"/>
        <v>83.424869481157842</v>
      </c>
      <c r="AF138" s="103">
        <f t="shared" si="64"/>
        <v>83.118589672609204</v>
      </c>
      <c r="AG138" s="103">
        <f t="shared" si="64"/>
        <v>82.811383985383955</v>
      </c>
      <c r="AH138" s="103">
        <f t="shared" si="64"/>
        <v>82.505260877276157</v>
      </c>
      <c r="AI138" s="103">
        <f t="shared" si="64"/>
        <v>82.198407292957839</v>
      </c>
      <c r="AJ138" s="103">
        <f t="shared" si="64"/>
        <v>81.892482546272987</v>
      </c>
      <c r="AK138" s="103">
        <f t="shared" si="64"/>
        <v>81.586255922780509</v>
      </c>
      <c r="AL138" s="103">
        <f t="shared" si="64"/>
        <v>81.280029803612607</v>
      </c>
      <c r="AM138" s="103">
        <f t="shared" si="64"/>
        <v>80.976964003619855</v>
      </c>
      <c r="AN138" s="103">
        <f t="shared" si="64"/>
        <v>80.673903946081424</v>
      </c>
      <c r="AO138" s="103">
        <f t="shared" si="64"/>
        <v>80.370849638339479</v>
      </c>
      <c r="AP138" s="103">
        <f t="shared" si="64"/>
        <v>80.067801087745465</v>
      </c>
      <c r="AQ138" s="103">
        <f t="shared" si="64"/>
        <v>79.764758301660265</v>
      </c>
      <c r="AR138" s="103">
        <f t="shared" si="64"/>
        <v>79.461721287454196</v>
      </c>
      <c r="AS138" s="103">
        <f t="shared" si="64"/>
        <v>79.158690052506984</v>
      </c>
      <c r="AT138" s="103">
        <f t="shared" si="64"/>
        <v>78.85566460420776</v>
      </c>
      <c r="AU138" s="103">
        <f t="shared" si="64"/>
        <v>78.552644949955152</v>
      </c>
    </row>
    <row r="139" spans="4:47">
      <c r="D139" s="92"/>
      <c r="E139" s="92" t="s">
        <v>56</v>
      </c>
      <c r="F139" s="102" t="s">
        <v>474</v>
      </c>
      <c r="G139" s="103">
        <f t="shared" ref="G139:N139" si="65">G223</f>
        <v>68.2</v>
      </c>
      <c r="H139" s="103">
        <f t="shared" si="65"/>
        <v>102</v>
      </c>
      <c r="I139" s="103">
        <f t="shared" si="65"/>
        <v>96.2</v>
      </c>
      <c r="J139" s="103">
        <f t="shared" si="65"/>
        <v>91.7</v>
      </c>
      <c r="K139" s="103">
        <f t="shared" si="65"/>
        <v>84</v>
      </c>
      <c r="L139" s="103">
        <f t="shared" si="65"/>
        <v>47.5</v>
      </c>
      <c r="M139" s="103">
        <f t="shared" si="65"/>
        <v>44.5</v>
      </c>
      <c r="N139" s="103">
        <f t="shared" si="65"/>
        <v>48.7</v>
      </c>
      <c r="O139" s="104">
        <f>VLOOKUP(O$121,$C$285:$O$317,5)</f>
        <v>67.735141438725293</v>
      </c>
      <c r="P139" s="104">
        <f t="shared" ref="P139:AU139" si="66">VLOOKUP(P$121,$C$285:$O$317,5)</f>
        <v>61.821029259474152</v>
      </c>
      <c r="Q139" s="104">
        <f t="shared" si="66"/>
        <v>60.341090730548601</v>
      </c>
      <c r="R139" s="104">
        <f t="shared" si="66"/>
        <v>38.35700531918522</v>
      </c>
      <c r="S139" s="104">
        <f t="shared" si="66"/>
        <v>41.765504189889249</v>
      </c>
      <c r="T139" s="104">
        <f t="shared" si="66"/>
        <v>44.088588085044584</v>
      </c>
      <c r="U139" s="104">
        <f t="shared" si="66"/>
        <v>45.786797230009718</v>
      </c>
      <c r="V139" s="104">
        <f t="shared" si="66"/>
        <v>47.023275056537912</v>
      </c>
      <c r="W139" s="104">
        <f t="shared" si="66"/>
        <v>48.388738394847046</v>
      </c>
      <c r="X139" s="104">
        <f t="shared" si="66"/>
        <v>49.726877161691675</v>
      </c>
      <c r="Y139" s="104">
        <f t="shared" si="66"/>
        <v>50.957998458731836</v>
      </c>
      <c r="Z139" s="104">
        <f t="shared" si="66"/>
        <v>52.250750345664912</v>
      </c>
      <c r="AA139" s="104">
        <f t="shared" si="66"/>
        <v>53.473940246602353</v>
      </c>
      <c r="AB139" s="104">
        <f t="shared" si="66"/>
        <v>53.16779648439951</v>
      </c>
      <c r="AC139" s="104">
        <f t="shared" si="66"/>
        <v>52.860920537900107</v>
      </c>
      <c r="AD139" s="104">
        <f t="shared" si="66"/>
        <v>52.55531163017308</v>
      </c>
      <c r="AE139" s="104">
        <f t="shared" si="66"/>
        <v>52.248935125159633</v>
      </c>
      <c r="AF139" s="104">
        <f t="shared" si="66"/>
        <v>51.942655316610988</v>
      </c>
      <c r="AG139" s="104">
        <f t="shared" si="66"/>
        <v>51.635449629385747</v>
      </c>
      <c r="AH139" s="104">
        <f t="shared" si="66"/>
        <v>51.329326521277956</v>
      </c>
      <c r="AI139" s="104">
        <f t="shared" si="66"/>
        <v>51.022472936959623</v>
      </c>
      <c r="AJ139" s="104">
        <f t="shared" si="66"/>
        <v>50.716548190274779</v>
      </c>
      <c r="AK139" s="104">
        <f t="shared" si="66"/>
        <v>50.410321566782294</v>
      </c>
      <c r="AL139" s="104">
        <f t="shared" si="66"/>
        <v>50.104095447614391</v>
      </c>
      <c r="AM139" s="104">
        <f t="shared" si="66"/>
        <v>49.801029647621633</v>
      </c>
      <c r="AN139" s="104">
        <f t="shared" si="66"/>
        <v>49.497969590083216</v>
      </c>
      <c r="AO139" s="104">
        <f t="shared" si="66"/>
        <v>49.19491528234127</v>
      </c>
      <c r="AP139" s="104">
        <f t="shared" si="66"/>
        <v>48.89186673174725</v>
      </c>
      <c r="AQ139" s="104">
        <f t="shared" si="66"/>
        <v>48.588823945662064</v>
      </c>
      <c r="AR139" s="104">
        <f t="shared" si="66"/>
        <v>48.285786931455988</v>
      </c>
      <c r="AS139" s="104">
        <f t="shared" si="66"/>
        <v>47.982755696508768</v>
      </c>
      <c r="AT139" s="104">
        <f t="shared" si="66"/>
        <v>47.679730248209545</v>
      </c>
      <c r="AU139" s="104">
        <f t="shared" si="66"/>
        <v>47.376710593956936</v>
      </c>
    </row>
    <row r="140" spans="4:47">
      <c r="D140" s="92" t="s">
        <v>202</v>
      </c>
      <c r="E140" s="92" t="s">
        <v>203</v>
      </c>
      <c r="F140" s="93" t="str">
        <f>F139</f>
        <v>MKr19</v>
      </c>
      <c r="G140" s="103">
        <f>G139+$E$184</f>
        <v>131.87375303359801</v>
      </c>
      <c r="H140" s="103">
        <f t="shared" ref="H140:AU140" si="67">H139+$E$184</f>
        <v>165.67375303359799</v>
      </c>
      <c r="I140" s="103">
        <f t="shared" si="67"/>
        <v>159.87375303359801</v>
      </c>
      <c r="J140" s="103">
        <f t="shared" si="67"/>
        <v>155.37375303359801</v>
      </c>
      <c r="K140" s="103">
        <f t="shared" si="67"/>
        <v>147.67375303359799</v>
      </c>
      <c r="L140" s="103">
        <f t="shared" si="67"/>
        <v>111.17375303359799</v>
      </c>
      <c r="M140" s="103">
        <f t="shared" si="67"/>
        <v>108.17375303359799</v>
      </c>
      <c r="N140" s="103">
        <f t="shared" si="67"/>
        <v>112.37375303359801</v>
      </c>
      <c r="O140" s="103">
        <f t="shared" si="67"/>
        <v>131.40889447232328</v>
      </c>
      <c r="P140" s="103">
        <f t="shared" si="67"/>
        <v>125.49478229307215</v>
      </c>
      <c r="Q140" s="103">
        <f t="shared" si="67"/>
        <v>124.0148437641466</v>
      </c>
      <c r="R140" s="103">
        <f t="shared" si="67"/>
        <v>102.03075835278321</v>
      </c>
      <c r="S140" s="103">
        <f t="shared" si="67"/>
        <v>105.43925722348725</v>
      </c>
      <c r="T140" s="103">
        <f t="shared" si="67"/>
        <v>107.76234111864258</v>
      </c>
      <c r="U140" s="103">
        <f t="shared" si="67"/>
        <v>109.46055026360771</v>
      </c>
      <c r="V140" s="103">
        <f t="shared" si="67"/>
        <v>110.69702809013592</v>
      </c>
      <c r="W140" s="103">
        <f t="shared" si="67"/>
        <v>112.06249142844504</v>
      </c>
      <c r="X140" s="103">
        <f t="shared" si="67"/>
        <v>113.40063019528966</v>
      </c>
      <c r="Y140" s="103">
        <f t="shared" si="67"/>
        <v>114.63175149232984</v>
      </c>
      <c r="Z140" s="103">
        <f t="shared" si="67"/>
        <v>115.92450337926292</v>
      </c>
      <c r="AA140" s="103">
        <f t="shared" si="67"/>
        <v>117.14769328020034</v>
      </c>
      <c r="AB140" s="103">
        <f t="shared" si="67"/>
        <v>116.84154951799751</v>
      </c>
      <c r="AC140" s="103">
        <f t="shared" si="67"/>
        <v>116.5346735714981</v>
      </c>
      <c r="AD140" s="103">
        <f t="shared" si="67"/>
        <v>116.22906466377108</v>
      </c>
      <c r="AE140" s="103">
        <f t="shared" si="67"/>
        <v>115.92268815875764</v>
      </c>
      <c r="AF140" s="103">
        <f t="shared" si="67"/>
        <v>115.61640835020899</v>
      </c>
      <c r="AG140" s="103">
        <f t="shared" si="67"/>
        <v>115.30920266298375</v>
      </c>
      <c r="AH140" s="103">
        <f t="shared" si="67"/>
        <v>115.00307955487595</v>
      </c>
      <c r="AI140" s="103">
        <f t="shared" si="67"/>
        <v>114.69622597055762</v>
      </c>
      <c r="AJ140" s="103">
        <f t="shared" si="67"/>
        <v>114.39030122387277</v>
      </c>
      <c r="AK140" s="103">
        <f t="shared" si="67"/>
        <v>114.08407460038029</v>
      </c>
      <c r="AL140" s="103">
        <f t="shared" si="67"/>
        <v>113.77784848121239</v>
      </c>
      <c r="AM140" s="103">
        <f t="shared" si="67"/>
        <v>113.47478268121964</v>
      </c>
      <c r="AN140" s="103">
        <f t="shared" si="67"/>
        <v>113.17172262368121</v>
      </c>
      <c r="AO140" s="103">
        <f t="shared" si="67"/>
        <v>112.86866831593926</v>
      </c>
      <c r="AP140" s="103">
        <f t="shared" si="67"/>
        <v>112.56561976534525</v>
      </c>
      <c r="AQ140" s="103">
        <f t="shared" si="67"/>
        <v>112.26257697926006</v>
      </c>
      <c r="AR140" s="103">
        <f t="shared" si="67"/>
        <v>111.95953996505398</v>
      </c>
      <c r="AS140" s="103">
        <f t="shared" si="67"/>
        <v>111.65650873010676</v>
      </c>
      <c r="AT140" s="103">
        <f t="shared" si="67"/>
        <v>111.35348328180754</v>
      </c>
      <c r="AU140" s="103">
        <f t="shared" si="67"/>
        <v>111.05046362755493</v>
      </c>
    </row>
    <row r="141" spans="4:47">
      <c r="D141" s="92"/>
      <c r="E141" s="92" t="s">
        <v>204</v>
      </c>
      <c r="F141" s="93" t="str">
        <f>F140</f>
        <v>MKr19</v>
      </c>
      <c r="G141" s="103">
        <f>G140*2</f>
        <v>263.74750606719601</v>
      </c>
      <c r="H141" s="103">
        <f t="shared" ref="H141:AU141" si="68">H140*2</f>
        <v>331.34750606719598</v>
      </c>
      <c r="I141" s="103">
        <f t="shared" si="68"/>
        <v>319.74750606719601</v>
      </c>
      <c r="J141" s="103">
        <f t="shared" si="68"/>
        <v>310.74750606719601</v>
      </c>
      <c r="K141" s="103">
        <f t="shared" si="68"/>
        <v>295.34750606719598</v>
      </c>
      <c r="L141" s="103">
        <f t="shared" si="68"/>
        <v>222.34750606719598</v>
      </c>
      <c r="M141" s="103">
        <f t="shared" si="68"/>
        <v>216.34750606719598</v>
      </c>
      <c r="N141" s="103">
        <f t="shared" si="68"/>
        <v>224.74750606719601</v>
      </c>
      <c r="O141" s="103">
        <f t="shared" si="68"/>
        <v>262.81778894464657</v>
      </c>
      <c r="P141" s="103">
        <f t="shared" si="68"/>
        <v>250.9895645861443</v>
      </c>
      <c r="Q141" s="103">
        <f t="shared" si="68"/>
        <v>248.02968752829321</v>
      </c>
      <c r="R141" s="103">
        <f t="shared" si="68"/>
        <v>204.06151670556642</v>
      </c>
      <c r="S141" s="103">
        <f t="shared" si="68"/>
        <v>210.87851444697449</v>
      </c>
      <c r="T141" s="103">
        <f t="shared" si="68"/>
        <v>215.52468223728516</v>
      </c>
      <c r="U141" s="103">
        <f t="shared" si="68"/>
        <v>218.92110052721543</v>
      </c>
      <c r="V141" s="103">
        <f t="shared" si="68"/>
        <v>221.39405618027183</v>
      </c>
      <c r="W141" s="103">
        <f t="shared" si="68"/>
        <v>224.12498285689009</v>
      </c>
      <c r="X141" s="103">
        <f t="shared" si="68"/>
        <v>226.80126039057933</v>
      </c>
      <c r="Y141" s="103">
        <f t="shared" si="68"/>
        <v>229.26350298465968</v>
      </c>
      <c r="Z141" s="103">
        <f t="shared" si="68"/>
        <v>231.84900675852583</v>
      </c>
      <c r="AA141" s="103">
        <f t="shared" si="68"/>
        <v>234.29538656040069</v>
      </c>
      <c r="AB141" s="103">
        <f t="shared" si="68"/>
        <v>233.68309903599501</v>
      </c>
      <c r="AC141" s="103">
        <f t="shared" si="68"/>
        <v>233.06934714299621</v>
      </c>
      <c r="AD141" s="103">
        <f t="shared" si="68"/>
        <v>232.45812932754217</v>
      </c>
      <c r="AE141" s="103">
        <f t="shared" si="68"/>
        <v>231.84537631751527</v>
      </c>
      <c r="AF141" s="103">
        <f t="shared" si="68"/>
        <v>231.23281670041797</v>
      </c>
      <c r="AG141" s="103">
        <f t="shared" si="68"/>
        <v>230.6184053259675</v>
      </c>
      <c r="AH141" s="103">
        <f t="shared" si="68"/>
        <v>230.00615910975191</v>
      </c>
      <c r="AI141" s="103">
        <f t="shared" si="68"/>
        <v>229.39245194111524</v>
      </c>
      <c r="AJ141" s="103">
        <f t="shared" si="68"/>
        <v>228.78060244774554</v>
      </c>
      <c r="AK141" s="103">
        <f t="shared" si="68"/>
        <v>228.16814920076058</v>
      </c>
      <c r="AL141" s="103">
        <f t="shared" si="68"/>
        <v>227.55569696242478</v>
      </c>
      <c r="AM141" s="103">
        <f t="shared" si="68"/>
        <v>226.94956536243927</v>
      </c>
      <c r="AN141" s="103">
        <f t="shared" si="68"/>
        <v>226.34344524736241</v>
      </c>
      <c r="AO141" s="103">
        <f t="shared" si="68"/>
        <v>225.73733663187852</v>
      </c>
      <c r="AP141" s="103">
        <f t="shared" si="68"/>
        <v>225.13123953069049</v>
      </c>
      <c r="AQ141" s="103">
        <f t="shared" si="68"/>
        <v>224.52515395852012</v>
      </c>
      <c r="AR141" s="103">
        <f t="shared" si="68"/>
        <v>223.91907993010796</v>
      </c>
      <c r="AS141" s="103">
        <f t="shared" si="68"/>
        <v>223.31301746021353</v>
      </c>
      <c r="AT141" s="103">
        <f t="shared" si="68"/>
        <v>222.70696656361508</v>
      </c>
      <c r="AU141" s="103">
        <f t="shared" si="68"/>
        <v>222.10092725510987</v>
      </c>
    </row>
    <row r="142" spans="4:47">
      <c r="D142" s="92"/>
      <c r="E142" s="92" t="s">
        <v>205</v>
      </c>
      <c r="F142" s="93" t="str">
        <f>F140</f>
        <v>MKr19</v>
      </c>
      <c r="G142" s="103">
        <f t="shared" ref="G142:N142" si="69">G139</f>
        <v>68.2</v>
      </c>
      <c r="H142" s="103">
        <f t="shared" si="69"/>
        <v>102</v>
      </c>
      <c r="I142" s="103">
        <f t="shared" si="69"/>
        <v>96.2</v>
      </c>
      <c r="J142" s="103">
        <f t="shared" si="69"/>
        <v>91.7</v>
      </c>
      <c r="K142" s="103">
        <f t="shared" si="69"/>
        <v>84</v>
      </c>
      <c r="L142" s="103">
        <f t="shared" si="69"/>
        <v>47.5</v>
      </c>
      <c r="M142" s="103">
        <f t="shared" si="69"/>
        <v>44.5</v>
      </c>
      <c r="N142" s="103">
        <f t="shared" si="69"/>
        <v>48.7</v>
      </c>
      <c r="O142" s="103">
        <f>O139</f>
        <v>67.735141438725293</v>
      </c>
      <c r="P142" s="103">
        <f t="shared" ref="P142:AU142" si="70">P139</f>
        <v>61.821029259474152</v>
      </c>
      <c r="Q142" s="103">
        <f t="shared" si="70"/>
        <v>60.341090730548601</v>
      </c>
      <c r="R142" s="103">
        <f t="shared" si="70"/>
        <v>38.35700531918522</v>
      </c>
      <c r="S142" s="103">
        <f t="shared" si="70"/>
        <v>41.765504189889249</v>
      </c>
      <c r="T142" s="103">
        <f t="shared" si="70"/>
        <v>44.088588085044584</v>
      </c>
      <c r="U142" s="103">
        <f t="shared" si="70"/>
        <v>45.786797230009718</v>
      </c>
      <c r="V142" s="103">
        <f t="shared" si="70"/>
        <v>47.023275056537912</v>
      </c>
      <c r="W142" s="103">
        <f t="shared" si="70"/>
        <v>48.388738394847046</v>
      </c>
      <c r="X142" s="103">
        <f t="shared" si="70"/>
        <v>49.726877161691675</v>
      </c>
      <c r="Y142" s="103">
        <f t="shared" si="70"/>
        <v>50.957998458731836</v>
      </c>
      <c r="Z142" s="103">
        <f t="shared" si="70"/>
        <v>52.250750345664912</v>
      </c>
      <c r="AA142" s="103">
        <f t="shared" si="70"/>
        <v>53.473940246602353</v>
      </c>
      <c r="AB142" s="103">
        <f t="shared" si="70"/>
        <v>53.16779648439951</v>
      </c>
      <c r="AC142" s="103">
        <f t="shared" si="70"/>
        <v>52.860920537900107</v>
      </c>
      <c r="AD142" s="103">
        <f t="shared" si="70"/>
        <v>52.55531163017308</v>
      </c>
      <c r="AE142" s="103">
        <f t="shared" si="70"/>
        <v>52.248935125159633</v>
      </c>
      <c r="AF142" s="103">
        <f t="shared" si="70"/>
        <v>51.942655316610988</v>
      </c>
      <c r="AG142" s="103">
        <f t="shared" si="70"/>
        <v>51.635449629385747</v>
      </c>
      <c r="AH142" s="103">
        <f t="shared" si="70"/>
        <v>51.329326521277956</v>
      </c>
      <c r="AI142" s="103">
        <f t="shared" si="70"/>
        <v>51.022472936959623</v>
      </c>
      <c r="AJ142" s="103">
        <f t="shared" si="70"/>
        <v>50.716548190274779</v>
      </c>
      <c r="AK142" s="103">
        <f t="shared" si="70"/>
        <v>50.410321566782294</v>
      </c>
      <c r="AL142" s="103">
        <f t="shared" si="70"/>
        <v>50.104095447614391</v>
      </c>
      <c r="AM142" s="103">
        <f t="shared" si="70"/>
        <v>49.801029647621633</v>
      </c>
      <c r="AN142" s="103">
        <f t="shared" si="70"/>
        <v>49.497969590083216</v>
      </c>
      <c r="AO142" s="103">
        <f t="shared" si="70"/>
        <v>49.19491528234127</v>
      </c>
      <c r="AP142" s="103">
        <f t="shared" si="70"/>
        <v>48.89186673174725</v>
      </c>
      <c r="AQ142" s="103">
        <f t="shared" si="70"/>
        <v>48.588823945662064</v>
      </c>
      <c r="AR142" s="103">
        <f t="shared" si="70"/>
        <v>48.285786931455988</v>
      </c>
      <c r="AS142" s="103">
        <f t="shared" si="70"/>
        <v>47.982755696508768</v>
      </c>
      <c r="AT142" s="103">
        <f t="shared" si="70"/>
        <v>47.679730248209545</v>
      </c>
      <c r="AU142" s="103">
        <f t="shared" si="70"/>
        <v>47.376710593956936</v>
      </c>
    </row>
    <row r="143" spans="4:47">
      <c r="D143" s="92"/>
      <c r="E143" s="92" t="s">
        <v>45</v>
      </c>
      <c r="F143" s="102" t="s">
        <v>474</v>
      </c>
      <c r="G143" s="103">
        <f>G224</f>
        <v>44.4</v>
      </c>
      <c r="H143" s="103">
        <f t="shared" ref="H143:N143" si="71">H224</f>
        <v>46.1</v>
      </c>
      <c r="I143" s="103">
        <f t="shared" si="71"/>
        <v>55.1</v>
      </c>
      <c r="J143" s="103">
        <f t="shared" si="71"/>
        <v>54.2</v>
      </c>
      <c r="K143" s="103">
        <f t="shared" si="71"/>
        <v>45.7</v>
      </c>
      <c r="L143" s="103">
        <f t="shared" si="71"/>
        <v>44</v>
      </c>
      <c r="M143" s="103">
        <f t="shared" si="71"/>
        <v>36.799999999999997</v>
      </c>
      <c r="N143" s="103">
        <f t="shared" si="71"/>
        <v>36.9</v>
      </c>
      <c r="O143" s="104">
        <f>VLOOKUP(O$121,$C$285:$O$317,3)</f>
        <v>53.422183381850253</v>
      </c>
      <c r="P143" s="104">
        <f t="shared" ref="P143:AU143" si="72">VLOOKUP(P$121,$C$285:$O$317,3)</f>
        <v>34.261011240620462</v>
      </c>
      <c r="Q143" s="104">
        <f t="shared" si="72"/>
        <v>33.397849986482257</v>
      </c>
      <c r="R143" s="104">
        <f t="shared" si="72"/>
        <v>31.525290025438199</v>
      </c>
      <c r="S143" s="104">
        <f t="shared" si="72"/>
        <v>32.762548621541896</v>
      </c>
      <c r="T143" s="104">
        <f t="shared" si="72"/>
        <v>33.367688312875465</v>
      </c>
      <c r="U143" s="104">
        <f t="shared" si="72"/>
        <v>33.567123920362071</v>
      </c>
      <c r="V143" s="104">
        <f t="shared" si="72"/>
        <v>33.506083462913665</v>
      </c>
      <c r="W143" s="104">
        <f t="shared" si="72"/>
        <v>33.467639204304064</v>
      </c>
      <c r="X143" s="104">
        <f t="shared" si="72"/>
        <v>33.442947086231669</v>
      </c>
      <c r="Y143" s="104">
        <f t="shared" si="72"/>
        <v>33.42179959045346</v>
      </c>
      <c r="Z143" s="104">
        <f t="shared" si="72"/>
        <v>33.414220248022303</v>
      </c>
      <c r="AA143" s="104">
        <f t="shared" si="72"/>
        <v>33.412152610409883</v>
      </c>
      <c r="AB143" s="104">
        <f t="shared" si="72"/>
        <v>33.458238338148384</v>
      </c>
      <c r="AC143" s="104">
        <f t="shared" si="72"/>
        <v>33.504324065886884</v>
      </c>
      <c r="AD143" s="104">
        <f t="shared" si="72"/>
        <v>33.550409793625377</v>
      </c>
      <c r="AE143" s="104">
        <f t="shared" si="72"/>
        <v>33.59649552136387</v>
      </c>
      <c r="AF143" s="104">
        <f t="shared" si="72"/>
        <v>33.642581249102378</v>
      </c>
      <c r="AG143" s="104">
        <f t="shared" si="72"/>
        <v>33.688666976840878</v>
      </c>
      <c r="AH143" s="104">
        <f t="shared" si="72"/>
        <v>33.734752704579364</v>
      </c>
      <c r="AI143" s="104">
        <f t="shared" si="72"/>
        <v>33.780838432317864</v>
      </c>
      <c r="AJ143" s="104">
        <f t="shared" si="72"/>
        <v>33.82692416005635</v>
      </c>
      <c r="AK143" s="104">
        <f t="shared" si="72"/>
        <v>33.873009887794851</v>
      </c>
      <c r="AL143" s="104">
        <f t="shared" si="72"/>
        <v>33.919095615533351</v>
      </c>
      <c r="AM143" s="104">
        <f t="shared" si="72"/>
        <v>33.965181343271844</v>
      </c>
      <c r="AN143" s="104">
        <f t="shared" si="72"/>
        <v>34.011267071010337</v>
      </c>
      <c r="AO143" s="104">
        <f t="shared" si="72"/>
        <v>34.057352798748838</v>
      </c>
      <c r="AP143" s="104">
        <f t="shared" si="72"/>
        <v>34.103438526487338</v>
      </c>
      <c r="AQ143" s="104">
        <f t="shared" si="72"/>
        <v>34.149524254225838</v>
      </c>
      <c r="AR143" s="104">
        <f t="shared" si="72"/>
        <v>34.195609981964324</v>
      </c>
      <c r="AS143" s="104">
        <f t="shared" si="72"/>
        <v>34.241695709702832</v>
      </c>
      <c r="AT143" s="104">
        <f t="shared" si="72"/>
        <v>34.287781437441318</v>
      </c>
      <c r="AU143" s="104">
        <f t="shared" si="72"/>
        <v>34.333867165179825</v>
      </c>
    </row>
    <row r="144" spans="4:47">
      <c r="D144" s="92"/>
      <c r="E144" s="92" t="s">
        <v>79</v>
      </c>
      <c r="F144" s="93" t="str">
        <f>F143</f>
        <v>MKr19</v>
      </c>
      <c r="G144" s="103">
        <f>G143*$E$181</f>
        <v>133.19999999999999</v>
      </c>
      <c r="H144" s="103">
        <f t="shared" ref="H144:AU144" si="73">H143*$E$181</f>
        <v>138.30000000000001</v>
      </c>
      <c r="I144" s="103">
        <f t="shared" si="73"/>
        <v>165.3</v>
      </c>
      <c r="J144" s="103">
        <f t="shared" si="73"/>
        <v>162.60000000000002</v>
      </c>
      <c r="K144" s="103">
        <f t="shared" si="73"/>
        <v>137.10000000000002</v>
      </c>
      <c r="L144" s="103">
        <f t="shared" si="73"/>
        <v>132</v>
      </c>
      <c r="M144" s="103">
        <f t="shared" si="73"/>
        <v>110.39999999999999</v>
      </c>
      <c r="N144" s="103">
        <f t="shared" si="73"/>
        <v>110.69999999999999</v>
      </c>
      <c r="O144" s="103">
        <f>O143*$E$181</f>
        <v>160.26655014555075</v>
      </c>
      <c r="P144" s="103">
        <f t="shared" si="73"/>
        <v>102.78303372186139</v>
      </c>
      <c r="Q144" s="103">
        <f t="shared" si="73"/>
        <v>100.19354995944677</v>
      </c>
      <c r="R144" s="103">
        <f t="shared" si="73"/>
        <v>94.575870076314601</v>
      </c>
      <c r="S144" s="103">
        <f t="shared" si="73"/>
        <v>98.287645864625688</v>
      </c>
      <c r="T144" s="103">
        <f t="shared" si="73"/>
        <v>100.1030649386264</v>
      </c>
      <c r="U144" s="103">
        <f t="shared" si="73"/>
        <v>100.70137176108622</v>
      </c>
      <c r="V144" s="103">
        <f t="shared" si="73"/>
        <v>100.518250388741</v>
      </c>
      <c r="W144" s="103">
        <f t="shared" si="73"/>
        <v>100.40291761291219</v>
      </c>
      <c r="X144" s="103">
        <f t="shared" si="73"/>
        <v>100.32884125869501</v>
      </c>
      <c r="Y144" s="103">
        <f t="shared" si="73"/>
        <v>100.26539877136038</v>
      </c>
      <c r="Z144" s="103">
        <f t="shared" si="73"/>
        <v>100.24266074406691</v>
      </c>
      <c r="AA144" s="103">
        <f t="shared" si="73"/>
        <v>100.23645783122964</v>
      </c>
      <c r="AB144" s="103">
        <f t="shared" si="73"/>
        <v>100.37471501444514</v>
      </c>
      <c r="AC144" s="103">
        <f t="shared" si="73"/>
        <v>100.51297219766064</v>
      </c>
      <c r="AD144" s="103">
        <f t="shared" si="73"/>
        <v>100.65122938087613</v>
      </c>
      <c r="AE144" s="103">
        <f t="shared" si="73"/>
        <v>100.78948656409162</v>
      </c>
      <c r="AF144" s="103">
        <f t="shared" si="73"/>
        <v>100.92774374730713</v>
      </c>
      <c r="AG144" s="103">
        <f t="shared" si="73"/>
        <v>101.06600093052263</v>
      </c>
      <c r="AH144" s="103">
        <f t="shared" si="73"/>
        <v>101.20425811373809</v>
      </c>
      <c r="AI144" s="103">
        <f t="shared" si="73"/>
        <v>101.34251529695359</v>
      </c>
      <c r="AJ144" s="103">
        <f t="shared" si="73"/>
        <v>101.48077248016905</v>
      </c>
      <c r="AK144" s="103">
        <f t="shared" si="73"/>
        <v>101.61902966338455</v>
      </c>
      <c r="AL144" s="103">
        <f t="shared" si="73"/>
        <v>101.75728684660005</v>
      </c>
      <c r="AM144" s="103">
        <f t="shared" si="73"/>
        <v>101.89554402981554</v>
      </c>
      <c r="AN144" s="103">
        <f t="shared" si="73"/>
        <v>102.03380121303101</v>
      </c>
      <c r="AO144" s="103">
        <f t="shared" si="73"/>
        <v>102.17205839624651</v>
      </c>
      <c r="AP144" s="103">
        <f t="shared" si="73"/>
        <v>102.31031557946201</v>
      </c>
      <c r="AQ144" s="103">
        <f t="shared" si="73"/>
        <v>102.44857276267751</v>
      </c>
      <c r="AR144" s="103">
        <f t="shared" si="73"/>
        <v>102.58682994589297</v>
      </c>
      <c r="AS144" s="103">
        <f t="shared" si="73"/>
        <v>102.72508712910849</v>
      </c>
      <c r="AT144" s="103">
        <f t="shared" si="73"/>
        <v>102.86334431232396</v>
      </c>
      <c r="AU144" s="103">
        <f t="shared" si="73"/>
        <v>103.00160149553948</v>
      </c>
    </row>
    <row r="145" spans="4:47">
      <c r="D145" s="92"/>
      <c r="E145" s="92" t="s">
        <v>80</v>
      </c>
      <c r="F145" s="93" t="str">
        <f>F144</f>
        <v>MKr19</v>
      </c>
      <c r="G145" s="103">
        <f>G144*1.1</f>
        <v>146.52000000000001</v>
      </c>
      <c r="H145" s="103">
        <f t="shared" ref="H145:AU145" si="74">H144+$E$184</f>
        <v>201.973753033598</v>
      </c>
      <c r="I145" s="103">
        <f t="shared" si="74"/>
        <v>228.973753033598</v>
      </c>
      <c r="J145" s="103">
        <f t="shared" si="74"/>
        <v>226.27375303359801</v>
      </c>
      <c r="K145" s="103">
        <f t="shared" si="74"/>
        <v>200.77375303359801</v>
      </c>
      <c r="L145" s="103">
        <f t="shared" si="74"/>
        <v>195.67375303359799</v>
      </c>
      <c r="M145" s="103">
        <f t="shared" si="74"/>
        <v>174.073753033598</v>
      </c>
      <c r="N145" s="103">
        <f t="shared" si="74"/>
        <v>174.37375303359798</v>
      </c>
      <c r="O145" s="103">
        <f>O144+$E$184</f>
        <v>223.94030317914874</v>
      </c>
      <c r="P145" s="103">
        <f t="shared" si="74"/>
        <v>166.45678675545938</v>
      </c>
      <c r="Q145" s="103">
        <f t="shared" si="74"/>
        <v>163.86730299304477</v>
      </c>
      <c r="R145" s="103">
        <f t="shared" si="74"/>
        <v>158.24962310991259</v>
      </c>
      <c r="S145" s="103">
        <f t="shared" si="74"/>
        <v>161.96139889822368</v>
      </c>
      <c r="T145" s="103">
        <f t="shared" si="74"/>
        <v>163.77681797222439</v>
      </c>
      <c r="U145" s="103">
        <f t="shared" si="74"/>
        <v>164.37512479468421</v>
      </c>
      <c r="V145" s="103">
        <f t="shared" si="74"/>
        <v>164.19200342233898</v>
      </c>
      <c r="W145" s="103">
        <f t="shared" si="74"/>
        <v>164.07667064651019</v>
      </c>
      <c r="X145" s="103">
        <f t="shared" si="74"/>
        <v>164.002594292293</v>
      </c>
      <c r="Y145" s="103">
        <f t="shared" si="74"/>
        <v>163.93915180495839</v>
      </c>
      <c r="Z145" s="103">
        <f t="shared" si="74"/>
        <v>163.9164137776649</v>
      </c>
      <c r="AA145" s="103">
        <f t="shared" si="74"/>
        <v>163.91021086482763</v>
      </c>
      <c r="AB145" s="103">
        <f t="shared" si="74"/>
        <v>164.04846804804313</v>
      </c>
      <c r="AC145" s="103">
        <f t="shared" si="74"/>
        <v>164.18672523125863</v>
      </c>
      <c r="AD145" s="103">
        <f t="shared" si="74"/>
        <v>164.32498241447414</v>
      </c>
      <c r="AE145" s="103">
        <f t="shared" si="74"/>
        <v>164.46323959768961</v>
      </c>
      <c r="AF145" s="103">
        <f t="shared" si="74"/>
        <v>164.60149678090514</v>
      </c>
      <c r="AG145" s="103">
        <f t="shared" si="74"/>
        <v>164.73975396412064</v>
      </c>
      <c r="AH145" s="103">
        <f t="shared" si="74"/>
        <v>164.87801114733608</v>
      </c>
      <c r="AI145" s="103">
        <f t="shared" si="74"/>
        <v>165.01626833055158</v>
      </c>
      <c r="AJ145" s="103">
        <f t="shared" si="74"/>
        <v>165.15452551376706</v>
      </c>
      <c r="AK145" s="103">
        <f t="shared" si="74"/>
        <v>165.29278269698256</v>
      </c>
      <c r="AL145" s="103">
        <f t="shared" si="74"/>
        <v>165.43103988019806</v>
      </c>
      <c r="AM145" s="103">
        <f t="shared" si="74"/>
        <v>165.56929706341353</v>
      </c>
      <c r="AN145" s="103">
        <f t="shared" si="74"/>
        <v>165.707554246629</v>
      </c>
      <c r="AO145" s="103">
        <f t="shared" si="74"/>
        <v>165.8458114298445</v>
      </c>
      <c r="AP145" s="103">
        <f t="shared" si="74"/>
        <v>165.98406861306</v>
      </c>
      <c r="AQ145" s="103">
        <f t="shared" si="74"/>
        <v>166.1223257962755</v>
      </c>
      <c r="AR145" s="103">
        <f t="shared" si="74"/>
        <v>166.26058297949098</v>
      </c>
      <c r="AS145" s="103">
        <f t="shared" si="74"/>
        <v>166.39884016270648</v>
      </c>
      <c r="AT145" s="103">
        <f t="shared" si="74"/>
        <v>166.53709734592195</v>
      </c>
      <c r="AU145" s="103">
        <f t="shared" si="74"/>
        <v>166.67535452913748</v>
      </c>
    </row>
    <row r="146" spans="4:47">
      <c r="D146" s="92"/>
      <c r="E146" s="92" t="s">
        <v>206</v>
      </c>
      <c r="F146" s="93" t="str">
        <f>F145</f>
        <v>MKr19</v>
      </c>
      <c r="G146" s="103">
        <f>G145*2</f>
        <v>293.04000000000002</v>
      </c>
      <c r="H146" s="103">
        <f t="shared" ref="H146:AU147" si="75">H145*2</f>
        <v>403.947506067196</v>
      </c>
      <c r="I146" s="103">
        <f t="shared" si="75"/>
        <v>457.947506067196</v>
      </c>
      <c r="J146" s="103">
        <f t="shared" si="75"/>
        <v>452.54750606719603</v>
      </c>
      <c r="K146" s="103">
        <f t="shared" si="75"/>
        <v>401.54750606719603</v>
      </c>
      <c r="L146" s="103">
        <f t="shared" si="75"/>
        <v>391.34750606719598</v>
      </c>
      <c r="M146" s="103">
        <f t="shared" si="75"/>
        <v>348.14750606719599</v>
      </c>
      <c r="N146" s="103">
        <f t="shared" si="75"/>
        <v>348.74750606719596</v>
      </c>
      <c r="O146" s="103">
        <f t="shared" si="75"/>
        <v>447.88060635829748</v>
      </c>
      <c r="P146" s="103">
        <f t="shared" si="75"/>
        <v>332.91357351091875</v>
      </c>
      <c r="Q146" s="103">
        <f t="shared" si="75"/>
        <v>327.73460598608955</v>
      </c>
      <c r="R146" s="103">
        <f t="shared" si="75"/>
        <v>316.49924621982518</v>
      </c>
      <c r="S146" s="103">
        <f t="shared" si="75"/>
        <v>323.92279779644736</v>
      </c>
      <c r="T146" s="103">
        <f t="shared" si="75"/>
        <v>327.55363594444879</v>
      </c>
      <c r="U146" s="103">
        <f t="shared" si="75"/>
        <v>328.75024958936842</v>
      </c>
      <c r="V146" s="103">
        <f t="shared" si="75"/>
        <v>328.38400684467797</v>
      </c>
      <c r="W146" s="103">
        <f t="shared" si="75"/>
        <v>328.15334129302039</v>
      </c>
      <c r="X146" s="103">
        <f t="shared" si="75"/>
        <v>328.00518858458599</v>
      </c>
      <c r="Y146" s="103">
        <f t="shared" si="75"/>
        <v>327.87830360991677</v>
      </c>
      <c r="Z146" s="103">
        <f t="shared" si="75"/>
        <v>327.8328275553298</v>
      </c>
      <c r="AA146" s="103">
        <f t="shared" si="75"/>
        <v>327.82042172965527</v>
      </c>
      <c r="AB146" s="103">
        <f t="shared" si="75"/>
        <v>328.09693609608627</v>
      </c>
      <c r="AC146" s="103">
        <f t="shared" si="75"/>
        <v>328.37345046251727</v>
      </c>
      <c r="AD146" s="103">
        <f t="shared" si="75"/>
        <v>328.64996482894827</v>
      </c>
      <c r="AE146" s="103">
        <f t="shared" si="75"/>
        <v>328.92647919537922</v>
      </c>
      <c r="AF146" s="103">
        <f t="shared" si="75"/>
        <v>329.20299356181027</v>
      </c>
      <c r="AG146" s="103">
        <f t="shared" si="75"/>
        <v>329.47950792824128</v>
      </c>
      <c r="AH146" s="103">
        <f t="shared" si="75"/>
        <v>329.75602229467216</v>
      </c>
      <c r="AI146" s="103">
        <f t="shared" si="75"/>
        <v>330.03253666110317</v>
      </c>
      <c r="AJ146" s="103">
        <f t="shared" si="75"/>
        <v>330.30905102753411</v>
      </c>
      <c r="AK146" s="103">
        <f t="shared" si="75"/>
        <v>330.58556539396511</v>
      </c>
      <c r="AL146" s="103">
        <f t="shared" si="75"/>
        <v>330.86207976039611</v>
      </c>
      <c r="AM146" s="103">
        <f t="shared" si="75"/>
        <v>331.13859412682706</v>
      </c>
      <c r="AN146" s="103">
        <f t="shared" si="75"/>
        <v>331.415108493258</v>
      </c>
      <c r="AO146" s="103">
        <f t="shared" si="75"/>
        <v>331.69162285968901</v>
      </c>
      <c r="AP146" s="103">
        <f t="shared" si="75"/>
        <v>331.96813722612001</v>
      </c>
      <c r="AQ146" s="103">
        <f t="shared" si="75"/>
        <v>332.24465159255101</v>
      </c>
      <c r="AR146" s="103">
        <f t="shared" si="75"/>
        <v>332.52116595898195</v>
      </c>
      <c r="AS146" s="103">
        <f t="shared" si="75"/>
        <v>332.79768032541295</v>
      </c>
      <c r="AT146" s="103">
        <f t="shared" si="75"/>
        <v>333.0741946918439</v>
      </c>
      <c r="AU146" s="103">
        <f t="shared" si="75"/>
        <v>333.35070905827496</v>
      </c>
    </row>
    <row r="147" spans="4:47">
      <c r="D147" s="92"/>
      <c r="E147" s="92" t="s">
        <v>207</v>
      </c>
      <c r="F147" s="93" t="s">
        <v>162</v>
      </c>
      <c r="G147" s="103">
        <f>G146*2</f>
        <v>586.08000000000004</v>
      </c>
      <c r="H147" s="103">
        <f>H146*2</f>
        <v>807.895012134392</v>
      </c>
      <c r="I147" s="103">
        <f t="shared" si="75"/>
        <v>915.895012134392</v>
      </c>
      <c r="J147" s="103">
        <f t="shared" si="75"/>
        <v>905.09501213439205</v>
      </c>
      <c r="K147" s="103">
        <f t="shared" si="75"/>
        <v>803.09501213439205</v>
      </c>
      <c r="L147" s="103">
        <f t="shared" si="75"/>
        <v>782.69501213439196</v>
      </c>
      <c r="M147" s="103">
        <f t="shared" si="75"/>
        <v>696.29501213439198</v>
      </c>
      <c r="N147" s="103">
        <f t="shared" si="75"/>
        <v>697.49501213439191</v>
      </c>
      <c r="O147" s="103">
        <f t="shared" si="75"/>
        <v>895.76121271659497</v>
      </c>
      <c r="P147" s="103">
        <f t="shared" si="75"/>
        <v>665.8271470218375</v>
      </c>
      <c r="Q147" s="103">
        <f t="shared" si="75"/>
        <v>655.4692119721791</v>
      </c>
      <c r="R147" s="103">
        <f t="shared" si="75"/>
        <v>632.99849243965036</v>
      </c>
      <c r="S147" s="103">
        <f t="shared" si="75"/>
        <v>647.84559559289471</v>
      </c>
      <c r="T147" s="103">
        <f t="shared" si="75"/>
        <v>655.10727188889757</v>
      </c>
      <c r="U147" s="103">
        <f t="shared" si="75"/>
        <v>657.50049917873685</v>
      </c>
      <c r="V147" s="103">
        <f t="shared" si="75"/>
        <v>656.76801368935594</v>
      </c>
      <c r="W147" s="103">
        <f t="shared" si="75"/>
        <v>656.30668258604078</v>
      </c>
      <c r="X147" s="103">
        <f t="shared" si="75"/>
        <v>656.01037716917199</v>
      </c>
      <c r="Y147" s="103">
        <f t="shared" si="75"/>
        <v>655.75660721983354</v>
      </c>
      <c r="Z147" s="103">
        <f t="shared" si="75"/>
        <v>655.6656551106596</v>
      </c>
      <c r="AA147" s="103">
        <f t="shared" si="75"/>
        <v>655.64084345931053</v>
      </c>
      <c r="AB147" s="103">
        <f t="shared" si="75"/>
        <v>656.19387219217253</v>
      </c>
      <c r="AC147" s="103">
        <f t="shared" si="75"/>
        <v>656.74690092503454</v>
      </c>
      <c r="AD147" s="103">
        <f t="shared" si="75"/>
        <v>657.29992965789654</v>
      </c>
      <c r="AE147" s="103">
        <f t="shared" si="75"/>
        <v>657.85295839075843</v>
      </c>
      <c r="AF147" s="103">
        <f t="shared" si="75"/>
        <v>658.40598712362055</v>
      </c>
      <c r="AG147" s="103">
        <f t="shared" si="75"/>
        <v>658.95901585648255</v>
      </c>
      <c r="AH147" s="103">
        <f t="shared" si="75"/>
        <v>659.51204458934433</v>
      </c>
      <c r="AI147" s="103">
        <f t="shared" si="75"/>
        <v>660.06507332220633</v>
      </c>
      <c r="AJ147" s="103">
        <f t="shared" si="75"/>
        <v>660.61810205506822</v>
      </c>
      <c r="AK147" s="103">
        <f t="shared" si="75"/>
        <v>661.17113078793022</v>
      </c>
      <c r="AL147" s="103">
        <f t="shared" si="75"/>
        <v>661.72415952079223</v>
      </c>
      <c r="AM147" s="103">
        <f t="shared" si="75"/>
        <v>662.27718825365412</v>
      </c>
      <c r="AN147" s="103">
        <f t="shared" si="75"/>
        <v>662.83021698651601</v>
      </c>
      <c r="AO147" s="103">
        <f t="shared" si="75"/>
        <v>663.38324571937801</v>
      </c>
      <c r="AP147" s="103">
        <f t="shared" si="75"/>
        <v>663.93627445224001</v>
      </c>
      <c r="AQ147" s="103">
        <f t="shared" si="75"/>
        <v>664.48930318510202</v>
      </c>
      <c r="AR147" s="103">
        <f t="shared" si="75"/>
        <v>665.04233191796391</v>
      </c>
      <c r="AS147" s="103">
        <f t="shared" si="75"/>
        <v>665.59536065082591</v>
      </c>
      <c r="AT147" s="103">
        <f t="shared" si="75"/>
        <v>666.1483893836878</v>
      </c>
      <c r="AU147" s="103">
        <f t="shared" si="75"/>
        <v>666.70141811654992</v>
      </c>
    </row>
    <row r="148" spans="4:47">
      <c r="D148" s="92"/>
      <c r="E148" s="92" t="s">
        <v>107</v>
      </c>
      <c r="F148" s="93" t="s">
        <v>162</v>
      </c>
      <c r="G148" s="103">
        <f>G147</f>
        <v>586.08000000000004</v>
      </c>
      <c r="H148" s="103">
        <f t="shared" ref="H148:AU148" si="76">H147</f>
        <v>807.895012134392</v>
      </c>
      <c r="I148" s="103">
        <f t="shared" si="76"/>
        <v>915.895012134392</v>
      </c>
      <c r="J148" s="103">
        <f t="shared" si="76"/>
        <v>905.09501213439205</v>
      </c>
      <c r="K148" s="103">
        <f t="shared" si="76"/>
        <v>803.09501213439205</v>
      </c>
      <c r="L148" s="103">
        <f t="shared" si="76"/>
        <v>782.69501213439196</v>
      </c>
      <c r="M148" s="103">
        <f t="shared" si="76"/>
        <v>696.29501213439198</v>
      </c>
      <c r="N148" s="103">
        <f t="shared" si="76"/>
        <v>697.49501213439191</v>
      </c>
      <c r="O148" s="103">
        <f t="shared" si="76"/>
        <v>895.76121271659497</v>
      </c>
      <c r="P148" s="103">
        <f t="shared" si="76"/>
        <v>665.8271470218375</v>
      </c>
      <c r="Q148" s="103">
        <f t="shared" si="76"/>
        <v>655.4692119721791</v>
      </c>
      <c r="R148" s="103">
        <f t="shared" si="76"/>
        <v>632.99849243965036</v>
      </c>
      <c r="S148" s="103">
        <f t="shared" si="76"/>
        <v>647.84559559289471</v>
      </c>
      <c r="T148" s="103">
        <f t="shared" si="76"/>
        <v>655.10727188889757</v>
      </c>
      <c r="U148" s="103">
        <f t="shared" si="76"/>
        <v>657.50049917873685</v>
      </c>
      <c r="V148" s="103">
        <f t="shared" si="76"/>
        <v>656.76801368935594</v>
      </c>
      <c r="W148" s="103">
        <f t="shared" si="76"/>
        <v>656.30668258604078</v>
      </c>
      <c r="X148" s="103">
        <f t="shared" si="76"/>
        <v>656.01037716917199</v>
      </c>
      <c r="Y148" s="103">
        <f t="shared" si="76"/>
        <v>655.75660721983354</v>
      </c>
      <c r="Z148" s="103">
        <f t="shared" si="76"/>
        <v>655.6656551106596</v>
      </c>
      <c r="AA148" s="103">
        <f t="shared" si="76"/>
        <v>655.64084345931053</v>
      </c>
      <c r="AB148" s="103">
        <f t="shared" si="76"/>
        <v>656.19387219217253</v>
      </c>
      <c r="AC148" s="103">
        <f t="shared" si="76"/>
        <v>656.74690092503454</v>
      </c>
      <c r="AD148" s="103">
        <f t="shared" si="76"/>
        <v>657.29992965789654</v>
      </c>
      <c r="AE148" s="103">
        <f t="shared" si="76"/>
        <v>657.85295839075843</v>
      </c>
      <c r="AF148" s="103">
        <f t="shared" si="76"/>
        <v>658.40598712362055</v>
      </c>
      <c r="AG148" s="103">
        <f t="shared" si="76"/>
        <v>658.95901585648255</v>
      </c>
      <c r="AH148" s="103">
        <f t="shared" si="76"/>
        <v>659.51204458934433</v>
      </c>
      <c r="AI148" s="103">
        <f t="shared" si="76"/>
        <v>660.06507332220633</v>
      </c>
      <c r="AJ148" s="103">
        <f t="shared" si="76"/>
        <v>660.61810205506822</v>
      </c>
      <c r="AK148" s="103">
        <f t="shared" si="76"/>
        <v>661.17113078793022</v>
      </c>
      <c r="AL148" s="103">
        <f t="shared" si="76"/>
        <v>661.72415952079223</v>
      </c>
      <c r="AM148" s="103">
        <f t="shared" si="76"/>
        <v>662.27718825365412</v>
      </c>
      <c r="AN148" s="103">
        <f t="shared" si="76"/>
        <v>662.83021698651601</v>
      </c>
      <c r="AO148" s="103">
        <f t="shared" si="76"/>
        <v>663.38324571937801</v>
      </c>
      <c r="AP148" s="103">
        <f t="shared" si="76"/>
        <v>663.93627445224001</v>
      </c>
      <c r="AQ148" s="103">
        <f t="shared" si="76"/>
        <v>664.48930318510202</v>
      </c>
      <c r="AR148" s="103">
        <f t="shared" si="76"/>
        <v>665.04233191796391</v>
      </c>
      <c r="AS148" s="103">
        <f t="shared" si="76"/>
        <v>665.59536065082591</v>
      </c>
      <c r="AT148" s="103">
        <f t="shared" si="76"/>
        <v>666.1483893836878</v>
      </c>
      <c r="AU148" s="103">
        <f t="shared" si="76"/>
        <v>666.70141811654992</v>
      </c>
    </row>
    <row r="149" spans="4:47">
      <c r="D149" s="92"/>
      <c r="E149" s="92" t="s">
        <v>52</v>
      </c>
      <c r="F149" s="93" t="str">
        <f>F144</f>
        <v>MKr19</v>
      </c>
      <c r="G149" s="103">
        <f>G144</f>
        <v>133.19999999999999</v>
      </c>
      <c r="H149" s="103">
        <f t="shared" ref="H149:AU149" si="77">H144</f>
        <v>138.30000000000001</v>
      </c>
      <c r="I149" s="103">
        <f t="shared" si="77"/>
        <v>165.3</v>
      </c>
      <c r="J149" s="103">
        <f t="shared" si="77"/>
        <v>162.60000000000002</v>
      </c>
      <c r="K149" s="103">
        <f t="shared" si="77"/>
        <v>137.10000000000002</v>
      </c>
      <c r="L149" s="103">
        <f t="shared" si="77"/>
        <v>132</v>
      </c>
      <c r="M149" s="103">
        <f t="shared" si="77"/>
        <v>110.39999999999999</v>
      </c>
      <c r="N149" s="103">
        <f t="shared" si="77"/>
        <v>110.69999999999999</v>
      </c>
      <c r="O149" s="103">
        <f t="shared" si="77"/>
        <v>160.26655014555075</v>
      </c>
      <c r="P149" s="103">
        <f t="shared" si="77"/>
        <v>102.78303372186139</v>
      </c>
      <c r="Q149" s="103">
        <f t="shared" si="77"/>
        <v>100.19354995944677</v>
      </c>
      <c r="R149" s="103">
        <f t="shared" si="77"/>
        <v>94.575870076314601</v>
      </c>
      <c r="S149" s="103">
        <f t="shared" si="77"/>
        <v>98.287645864625688</v>
      </c>
      <c r="T149" s="103">
        <f t="shared" si="77"/>
        <v>100.1030649386264</v>
      </c>
      <c r="U149" s="103">
        <f t="shared" si="77"/>
        <v>100.70137176108622</v>
      </c>
      <c r="V149" s="103">
        <f t="shared" si="77"/>
        <v>100.518250388741</v>
      </c>
      <c r="W149" s="103">
        <f t="shared" si="77"/>
        <v>100.40291761291219</v>
      </c>
      <c r="X149" s="103">
        <f t="shared" si="77"/>
        <v>100.32884125869501</v>
      </c>
      <c r="Y149" s="103">
        <f t="shared" si="77"/>
        <v>100.26539877136038</v>
      </c>
      <c r="Z149" s="103">
        <f t="shared" si="77"/>
        <v>100.24266074406691</v>
      </c>
      <c r="AA149" s="103">
        <f t="shared" si="77"/>
        <v>100.23645783122964</v>
      </c>
      <c r="AB149" s="103">
        <f t="shared" si="77"/>
        <v>100.37471501444514</v>
      </c>
      <c r="AC149" s="103">
        <f t="shared" si="77"/>
        <v>100.51297219766064</v>
      </c>
      <c r="AD149" s="103">
        <f t="shared" si="77"/>
        <v>100.65122938087613</v>
      </c>
      <c r="AE149" s="103">
        <f t="shared" si="77"/>
        <v>100.78948656409162</v>
      </c>
      <c r="AF149" s="103">
        <f t="shared" si="77"/>
        <v>100.92774374730713</v>
      </c>
      <c r="AG149" s="103">
        <f t="shared" si="77"/>
        <v>101.06600093052263</v>
      </c>
      <c r="AH149" s="103">
        <f t="shared" si="77"/>
        <v>101.20425811373809</v>
      </c>
      <c r="AI149" s="103">
        <f t="shared" si="77"/>
        <v>101.34251529695359</v>
      </c>
      <c r="AJ149" s="103">
        <f t="shared" si="77"/>
        <v>101.48077248016905</v>
      </c>
      <c r="AK149" s="103">
        <f t="shared" si="77"/>
        <v>101.61902966338455</v>
      </c>
      <c r="AL149" s="103">
        <f t="shared" si="77"/>
        <v>101.75728684660005</v>
      </c>
      <c r="AM149" s="103">
        <f t="shared" si="77"/>
        <v>101.89554402981554</v>
      </c>
      <c r="AN149" s="103">
        <f t="shared" si="77"/>
        <v>102.03380121303101</v>
      </c>
      <c r="AO149" s="103">
        <f t="shared" si="77"/>
        <v>102.17205839624651</v>
      </c>
      <c r="AP149" s="103">
        <f t="shared" si="77"/>
        <v>102.31031557946201</v>
      </c>
      <c r="AQ149" s="103">
        <f t="shared" si="77"/>
        <v>102.44857276267751</v>
      </c>
      <c r="AR149" s="103">
        <f t="shared" si="77"/>
        <v>102.58682994589297</v>
      </c>
      <c r="AS149" s="103">
        <f t="shared" si="77"/>
        <v>102.72508712910849</v>
      </c>
      <c r="AT149" s="103">
        <f t="shared" si="77"/>
        <v>102.86334431232396</v>
      </c>
      <c r="AU149" s="103">
        <f t="shared" si="77"/>
        <v>103.00160149553948</v>
      </c>
    </row>
    <row r="150" spans="4:47">
      <c r="D150" s="92"/>
      <c r="E150" s="92" t="s">
        <v>89</v>
      </c>
      <c r="F150" s="93" t="str">
        <f>F145</f>
        <v>MKr19</v>
      </c>
      <c r="G150" s="103">
        <f t="shared" ref="G150:AU150" si="78">G143</f>
        <v>44.4</v>
      </c>
      <c r="H150" s="103">
        <f t="shared" si="78"/>
        <v>46.1</v>
      </c>
      <c r="I150" s="103">
        <f t="shared" si="78"/>
        <v>55.1</v>
      </c>
      <c r="J150" s="103">
        <f t="shared" si="78"/>
        <v>54.2</v>
      </c>
      <c r="K150" s="103">
        <f t="shared" si="78"/>
        <v>45.7</v>
      </c>
      <c r="L150" s="103">
        <f t="shared" si="78"/>
        <v>44</v>
      </c>
      <c r="M150" s="103">
        <f t="shared" si="78"/>
        <v>36.799999999999997</v>
      </c>
      <c r="N150" s="103">
        <f t="shared" si="78"/>
        <v>36.9</v>
      </c>
      <c r="O150" s="103">
        <f>O143</f>
        <v>53.422183381850253</v>
      </c>
      <c r="P150" s="103">
        <f t="shared" si="78"/>
        <v>34.261011240620462</v>
      </c>
      <c r="Q150" s="103">
        <f t="shared" si="78"/>
        <v>33.397849986482257</v>
      </c>
      <c r="R150" s="103">
        <f t="shared" si="78"/>
        <v>31.525290025438199</v>
      </c>
      <c r="S150" s="103">
        <f t="shared" si="78"/>
        <v>32.762548621541896</v>
      </c>
      <c r="T150" s="103">
        <f t="shared" si="78"/>
        <v>33.367688312875465</v>
      </c>
      <c r="U150" s="103">
        <f t="shared" si="78"/>
        <v>33.567123920362071</v>
      </c>
      <c r="V150" s="103">
        <f t="shared" si="78"/>
        <v>33.506083462913665</v>
      </c>
      <c r="W150" s="103">
        <f t="shared" si="78"/>
        <v>33.467639204304064</v>
      </c>
      <c r="X150" s="103">
        <f t="shared" si="78"/>
        <v>33.442947086231669</v>
      </c>
      <c r="Y150" s="103">
        <f t="shared" si="78"/>
        <v>33.42179959045346</v>
      </c>
      <c r="Z150" s="103">
        <f t="shared" si="78"/>
        <v>33.414220248022303</v>
      </c>
      <c r="AA150" s="103">
        <f t="shared" si="78"/>
        <v>33.412152610409883</v>
      </c>
      <c r="AB150" s="103">
        <f t="shared" si="78"/>
        <v>33.458238338148384</v>
      </c>
      <c r="AC150" s="103">
        <f t="shared" si="78"/>
        <v>33.504324065886884</v>
      </c>
      <c r="AD150" s="103">
        <f t="shared" si="78"/>
        <v>33.550409793625377</v>
      </c>
      <c r="AE150" s="103">
        <f t="shared" si="78"/>
        <v>33.59649552136387</v>
      </c>
      <c r="AF150" s="103">
        <f t="shared" si="78"/>
        <v>33.642581249102378</v>
      </c>
      <c r="AG150" s="103">
        <f t="shared" si="78"/>
        <v>33.688666976840878</v>
      </c>
      <c r="AH150" s="103">
        <f t="shared" si="78"/>
        <v>33.734752704579364</v>
      </c>
      <c r="AI150" s="103">
        <f t="shared" si="78"/>
        <v>33.780838432317864</v>
      </c>
      <c r="AJ150" s="103">
        <f t="shared" si="78"/>
        <v>33.82692416005635</v>
      </c>
      <c r="AK150" s="103">
        <f t="shared" si="78"/>
        <v>33.873009887794851</v>
      </c>
      <c r="AL150" s="103">
        <f t="shared" si="78"/>
        <v>33.919095615533351</v>
      </c>
      <c r="AM150" s="103">
        <f t="shared" si="78"/>
        <v>33.965181343271844</v>
      </c>
      <c r="AN150" s="103">
        <f t="shared" si="78"/>
        <v>34.011267071010337</v>
      </c>
      <c r="AO150" s="103">
        <f t="shared" si="78"/>
        <v>34.057352798748838</v>
      </c>
      <c r="AP150" s="103">
        <f t="shared" si="78"/>
        <v>34.103438526487338</v>
      </c>
      <c r="AQ150" s="103">
        <f t="shared" si="78"/>
        <v>34.149524254225838</v>
      </c>
      <c r="AR150" s="103">
        <f t="shared" si="78"/>
        <v>34.195609981964324</v>
      </c>
      <c r="AS150" s="103">
        <f t="shared" si="78"/>
        <v>34.241695709702832</v>
      </c>
      <c r="AT150" s="103">
        <f t="shared" si="78"/>
        <v>34.287781437441318</v>
      </c>
      <c r="AU150" s="103">
        <f t="shared" si="78"/>
        <v>34.333867165179825</v>
      </c>
    </row>
    <row r="151" spans="4:47">
      <c r="D151" s="92"/>
      <c r="E151" s="92" t="s">
        <v>66</v>
      </c>
      <c r="F151" s="102" t="s">
        <v>474</v>
      </c>
      <c r="G151" s="105">
        <f>G232</f>
        <v>46</v>
      </c>
      <c r="H151" s="105">
        <f t="shared" ref="H151:N151" si="79">H232</f>
        <v>46</v>
      </c>
      <c r="I151" s="105">
        <f t="shared" si="79"/>
        <v>46</v>
      </c>
      <c r="J151" s="105">
        <f t="shared" si="79"/>
        <v>45.7</v>
      </c>
      <c r="K151" s="105">
        <f t="shared" si="79"/>
        <v>45.3</v>
      </c>
      <c r="L151" s="105">
        <f t="shared" si="79"/>
        <v>44.9</v>
      </c>
      <c r="M151" s="105">
        <f t="shared" si="79"/>
        <v>45.4</v>
      </c>
      <c r="N151" s="105">
        <f t="shared" si="79"/>
        <v>45.9</v>
      </c>
      <c r="O151" s="104">
        <f>VLOOKUP(O$121,$C$285:$O$317,12)</f>
        <v>45.179472202489855</v>
      </c>
      <c r="P151" s="104">
        <f t="shared" ref="P151:AU151" si="80">VLOOKUP(P$121,$C$285:$O$317,12)</f>
        <v>45.117600562980392</v>
      </c>
      <c r="Q151" s="104">
        <f t="shared" si="80"/>
        <v>45.248389703133633</v>
      </c>
      <c r="R151" s="104">
        <f t="shared" si="80"/>
        <v>45.190250127598674</v>
      </c>
      <c r="S151" s="104">
        <f t="shared" si="80"/>
        <v>45.392121473736516</v>
      </c>
      <c r="T151" s="104">
        <f t="shared" si="80"/>
        <v>45.644433925671841</v>
      </c>
      <c r="U151" s="104">
        <f t="shared" si="80"/>
        <v>45.923015098100862</v>
      </c>
      <c r="V151" s="104">
        <f t="shared" si="80"/>
        <v>46.207001444406053</v>
      </c>
      <c r="W151" s="104">
        <f t="shared" si="80"/>
        <v>46.419730980267232</v>
      </c>
      <c r="X151" s="104">
        <f t="shared" si="80"/>
        <v>46.631059323825987</v>
      </c>
      <c r="Y151" s="104">
        <f t="shared" si="80"/>
        <v>46.839924523073165</v>
      </c>
      <c r="Z151" s="104">
        <f t="shared" si="80"/>
        <v>47.054043906757286</v>
      </c>
      <c r="AA151" s="104">
        <f t="shared" si="80"/>
        <v>47.263106384197172</v>
      </c>
      <c r="AB151" s="104">
        <f t="shared" si="80"/>
        <v>47.363169268373781</v>
      </c>
      <c r="AC151" s="104">
        <f t="shared" si="80"/>
        <v>47.463048827686151</v>
      </c>
      <c r="AD151" s="104">
        <f t="shared" si="80"/>
        <v>47.562746231205452</v>
      </c>
      <c r="AE151" s="104">
        <f t="shared" si="80"/>
        <v>47.662262629564232</v>
      </c>
      <c r="AF151" s="104">
        <f t="shared" si="80"/>
        <v>47.761599155151828</v>
      </c>
      <c r="AG151" s="104">
        <f t="shared" si="80"/>
        <v>47.861557709026719</v>
      </c>
      <c r="AH151" s="104">
        <f t="shared" si="80"/>
        <v>47.961224086497161</v>
      </c>
      <c r="AI151" s="104">
        <f t="shared" si="80"/>
        <v>48.06060022028862</v>
      </c>
      <c r="AJ151" s="104">
        <f t="shared" si="80"/>
        <v>48.159688016832391</v>
      </c>
      <c r="AK151" s="104">
        <f t="shared" si="80"/>
        <v>48.258489356547372</v>
      </c>
      <c r="AL151" s="104">
        <f t="shared" si="80"/>
        <v>48.37762671431922</v>
      </c>
      <c r="AM151" s="104">
        <f t="shared" si="80"/>
        <v>48.496315696545963</v>
      </c>
      <c r="AN151" s="104">
        <f t="shared" si="80"/>
        <v>48.614559135690349</v>
      </c>
      <c r="AO151" s="104">
        <f t="shared" si="80"/>
        <v>48.73235982855357</v>
      </c>
      <c r="AP151" s="104">
        <f t="shared" si="80"/>
        <v>48.849720536660548</v>
      </c>
      <c r="AQ151" s="104">
        <f t="shared" si="80"/>
        <v>49.024574818868821</v>
      </c>
      <c r="AR151" s="104">
        <f t="shared" si="80"/>
        <v>49.198719487894593</v>
      </c>
      <c r="AS151" s="104">
        <f t="shared" si="80"/>
        <v>49.372158440659689</v>
      </c>
      <c r="AT151" s="104">
        <f t="shared" si="80"/>
        <v>49.544895527221009</v>
      </c>
      <c r="AU151" s="104">
        <f t="shared" si="80"/>
        <v>49.716934551280723</v>
      </c>
    </row>
    <row r="152" spans="4:47">
      <c r="D152" s="92"/>
      <c r="E152" s="92" t="s">
        <v>64</v>
      </c>
      <c r="F152" s="102" t="s">
        <v>474</v>
      </c>
      <c r="G152" s="105">
        <f>G241</f>
        <v>73.7</v>
      </c>
      <c r="H152" s="105">
        <f t="shared" ref="H152:N152" si="81">H241</f>
        <v>73.7</v>
      </c>
      <c r="I152" s="105">
        <f t="shared" si="81"/>
        <v>73.7</v>
      </c>
      <c r="J152" s="105">
        <f t="shared" si="81"/>
        <v>72.7</v>
      </c>
      <c r="K152" s="105">
        <f t="shared" si="81"/>
        <v>71.8</v>
      </c>
      <c r="L152" s="105">
        <f t="shared" si="81"/>
        <v>70.8</v>
      </c>
      <c r="M152" s="105">
        <f t="shared" si="81"/>
        <v>71.2</v>
      </c>
      <c r="N152" s="105">
        <f t="shared" si="81"/>
        <v>71.599999999999994</v>
      </c>
      <c r="O152" s="104">
        <f>VLOOKUP(O$121,$C$285:$O$317,10)</f>
        <v>69.494890781791952</v>
      </c>
      <c r="P152" s="104">
        <f t="shared" ref="P152:AU152" si="82">VLOOKUP(P$121,$C$285:$O$317,10)</f>
        <v>69.433019142282461</v>
      </c>
      <c r="Q152" s="104">
        <f t="shared" si="82"/>
        <v>59.910194122791161</v>
      </c>
      <c r="R152" s="104">
        <f t="shared" si="82"/>
        <v>62.854344413402906</v>
      </c>
      <c r="S152" s="104">
        <f t="shared" si="82"/>
        <v>63.172513966646889</v>
      </c>
      <c r="T152" s="104">
        <f t="shared" si="82"/>
        <v>62.478874618815077</v>
      </c>
      <c r="U152" s="104">
        <f t="shared" si="82"/>
        <v>62.142339464339834</v>
      </c>
      <c r="V152" s="104">
        <f t="shared" si="82"/>
        <v>61.840436911371611</v>
      </c>
      <c r="W152" s="104">
        <f t="shared" si="82"/>
        <v>61.559038676176264</v>
      </c>
      <c r="X152" s="104">
        <f t="shared" si="82"/>
        <v>61.304552221855602</v>
      </c>
      <c r="Y152" s="104">
        <f t="shared" si="82"/>
        <v>61.075127920444082</v>
      </c>
      <c r="Z152" s="104">
        <f t="shared" si="82"/>
        <v>60.879811326662022</v>
      </c>
      <c r="AA152" s="104">
        <f t="shared" si="82"/>
        <v>60.705878120268423</v>
      </c>
      <c r="AB152" s="104">
        <f t="shared" si="82"/>
        <v>60.70433047636952</v>
      </c>
      <c r="AC152" s="104">
        <f t="shared" si="82"/>
        <v>60.702548817291905</v>
      </c>
      <c r="AD152" s="104">
        <f t="shared" si="82"/>
        <v>60.700536499539886</v>
      </c>
      <c r="AE152" s="104">
        <f t="shared" si="82"/>
        <v>60.698296822060883</v>
      </c>
      <c r="AF152" s="104">
        <f t="shared" si="82"/>
        <v>60.695833026853684</v>
      </c>
      <c r="AG152" s="104">
        <f t="shared" si="82"/>
        <v>60.689945389690699</v>
      </c>
      <c r="AH152" s="104">
        <f t="shared" si="82"/>
        <v>60.683892039969457</v>
      </c>
      <c r="AI152" s="104">
        <f t="shared" si="82"/>
        <v>60.677675969854107</v>
      </c>
      <c r="AJ152" s="104">
        <f t="shared" si="82"/>
        <v>60.671300113152753</v>
      </c>
      <c r="AK152" s="104">
        <f t="shared" si="82"/>
        <v>60.664767346129707</v>
      </c>
      <c r="AL152" s="104">
        <f t="shared" si="82"/>
        <v>60.675957923099851</v>
      </c>
      <c r="AM152" s="104">
        <f t="shared" si="82"/>
        <v>60.68702193291076</v>
      </c>
      <c r="AN152" s="104">
        <f t="shared" si="82"/>
        <v>60.697960969252613</v>
      </c>
      <c r="AO152" s="104">
        <f t="shared" si="82"/>
        <v>60.70877659234629</v>
      </c>
      <c r="AP152" s="104">
        <f t="shared" si="82"/>
        <v>60.719470329291362</v>
      </c>
      <c r="AQ152" s="104">
        <f t="shared" si="82"/>
        <v>60.774302670903623</v>
      </c>
      <c r="AR152" s="104">
        <f t="shared" si="82"/>
        <v>60.828784329157571</v>
      </c>
      <c r="AS152" s="104">
        <f t="shared" si="82"/>
        <v>60.882916997101603</v>
      </c>
      <c r="AT152" s="104">
        <f t="shared" si="82"/>
        <v>60.936702331670006</v>
      </c>
      <c r="AU152" s="104">
        <f t="shared" si="82"/>
        <v>60.990141954059872</v>
      </c>
    </row>
    <row r="153" spans="4:47">
      <c r="D153" s="92"/>
      <c r="E153" s="92" t="s">
        <v>49</v>
      </c>
      <c r="F153" s="102" t="s">
        <v>474</v>
      </c>
      <c r="G153" s="103">
        <f>G244</f>
        <v>41.5</v>
      </c>
      <c r="H153" s="103">
        <f t="shared" ref="H153:N153" si="83">H244</f>
        <v>41.5</v>
      </c>
      <c r="I153" s="103">
        <f t="shared" si="83"/>
        <v>41.5</v>
      </c>
      <c r="J153" s="103">
        <f t="shared" si="83"/>
        <v>41.2</v>
      </c>
      <c r="K153" s="103">
        <f t="shared" si="83"/>
        <v>40.799999999999997</v>
      </c>
      <c r="L153" s="103">
        <f t="shared" si="83"/>
        <v>40.5</v>
      </c>
      <c r="M153" s="103">
        <f t="shared" si="83"/>
        <v>40.9</v>
      </c>
      <c r="N153" s="103">
        <f t="shared" si="83"/>
        <v>41.4</v>
      </c>
      <c r="O153" s="104">
        <f>VLOOKUP(O$121,$C$285:$O$317,13)</f>
        <v>41.634898055339931</v>
      </c>
      <c r="P153" s="104">
        <f t="shared" ref="P153:AU153" si="84">VLOOKUP(P$121,$C$285:$O$317,13)</f>
        <v>41.634898055339931</v>
      </c>
      <c r="Q153" s="104">
        <f t="shared" si="84"/>
        <v>41.962449107096752</v>
      </c>
      <c r="R153" s="104">
        <f t="shared" si="84"/>
        <v>42.37591413450582</v>
      </c>
      <c r="S153" s="104">
        <f t="shared" si="84"/>
        <v>42.791201303703261</v>
      </c>
      <c r="T153" s="104">
        <f t="shared" si="84"/>
        <v>43.208184541451871</v>
      </c>
      <c r="U153" s="104">
        <f t="shared" si="84"/>
        <v>43.626739530646304</v>
      </c>
      <c r="V153" s="104">
        <f t="shared" si="84"/>
        <v>44.046743692103149</v>
      </c>
      <c r="W153" s="104">
        <f t="shared" si="84"/>
        <v>44.303492323512977</v>
      </c>
      <c r="X153" s="104">
        <f t="shared" si="84"/>
        <v>44.56044844066794</v>
      </c>
      <c r="Y153" s="104">
        <f t="shared" si="84"/>
        <v>44.817607952103295</v>
      </c>
      <c r="Z153" s="104">
        <f t="shared" si="84"/>
        <v>45.074966809344929</v>
      </c>
      <c r="AA153" s="104">
        <f t="shared" si="84"/>
        <v>45.332521006394593</v>
      </c>
      <c r="AB153" s="104">
        <f t="shared" si="84"/>
        <v>45.549544275390517</v>
      </c>
      <c r="AC153" s="104">
        <f t="shared" si="84"/>
        <v>45.766845997017583</v>
      </c>
      <c r="AD153" s="104">
        <f t="shared" si="84"/>
        <v>45.93621057509371</v>
      </c>
      <c r="AE153" s="104">
        <f t="shared" si="84"/>
        <v>46.091987325464736</v>
      </c>
      <c r="AF153" s="104">
        <f t="shared" si="84"/>
        <v>46.247727566987081</v>
      </c>
      <c r="AG153" s="104">
        <f t="shared" si="84"/>
        <v>46.390503884981669</v>
      </c>
      <c r="AH153" s="104">
        <f t="shared" si="84"/>
        <v>46.533237561648519</v>
      </c>
      <c r="AI153" s="104">
        <f t="shared" si="84"/>
        <v>46.675927978934773</v>
      </c>
      <c r="AJ153" s="104">
        <f t="shared" si="84"/>
        <v>46.818574524689666</v>
      </c>
      <c r="AK153" s="104">
        <f t="shared" si="84"/>
        <v>46.961176592602918</v>
      </c>
      <c r="AL153" s="104">
        <f t="shared" si="84"/>
        <v>46.961176592602918</v>
      </c>
      <c r="AM153" s="104">
        <f t="shared" si="84"/>
        <v>46.961176592602918</v>
      </c>
      <c r="AN153" s="104">
        <f t="shared" si="84"/>
        <v>46.961176592602918</v>
      </c>
      <c r="AO153" s="104">
        <f t="shared" si="84"/>
        <v>46.961176592602918</v>
      </c>
      <c r="AP153" s="104">
        <f t="shared" si="84"/>
        <v>46.961176592602918</v>
      </c>
      <c r="AQ153" s="104">
        <f t="shared" si="84"/>
        <v>46.961176592602918</v>
      </c>
      <c r="AR153" s="104">
        <f t="shared" si="84"/>
        <v>46.961176592602918</v>
      </c>
      <c r="AS153" s="104">
        <f t="shared" si="84"/>
        <v>46.961176592602918</v>
      </c>
      <c r="AT153" s="104">
        <f t="shared" si="84"/>
        <v>46.961176592602918</v>
      </c>
      <c r="AU153" s="104">
        <f t="shared" si="84"/>
        <v>46.961176592602918</v>
      </c>
    </row>
    <row r="154" spans="4:47">
      <c r="D154" s="92" t="s">
        <v>208</v>
      </c>
      <c r="E154" s="92" t="s">
        <v>93</v>
      </c>
      <c r="F154" s="93" t="s">
        <v>162</v>
      </c>
      <c r="G154" s="103">
        <f>G153</f>
        <v>41.5</v>
      </c>
      <c r="H154" s="103">
        <f t="shared" ref="H154:AU154" si="85">H153</f>
        <v>41.5</v>
      </c>
      <c r="I154" s="103">
        <f t="shared" si="85"/>
        <v>41.5</v>
      </c>
      <c r="J154" s="103">
        <f t="shared" si="85"/>
        <v>41.2</v>
      </c>
      <c r="K154" s="103">
        <f t="shared" si="85"/>
        <v>40.799999999999997</v>
      </c>
      <c r="L154" s="103">
        <f t="shared" si="85"/>
        <v>40.5</v>
      </c>
      <c r="M154" s="103">
        <f t="shared" si="85"/>
        <v>40.9</v>
      </c>
      <c r="N154" s="103">
        <f t="shared" si="85"/>
        <v>41.4</v>
      </c>
      <c r="O154" s="103">
        <f t="shared" si="85"/>
        <v>41.634898055339931</v>
      </c>
      <c r="P154" s="103">
        <f t="shared" si="85"/>
        <v>41.634898055339931</v>
      </c>
      <c r="Q154" s="103">
        <f t="shared" si="85"/>
        <v>41.962449107096752</v>
      </c>
      <c r="R154" s="103">
        <f t="shared" si="85"/>
        <v>42.37591413450582</v>
      </c>
      <c r="S154" s="103">
        <f t="shared" si="85"/>
        <v>42.791201303703261</v>
      </c>
      <c r="T154" s="103">
        <f t="shared" si="85"/>
        <v>43.208184541451871</v>
      </c>
      <c r="U154" s="103">
        <f t="shared" si="85"/>
        <v>43.626739530646304</v>
      </c>
      <c r="V154" s="103">
        <f t="shared" si="85"/>
        <v>44.046743692103149</v>
      </c>
      <c r="W154" s="103">
        <f t="shared" si="85"/>
        <v>44.303492323512977</v>
      </c>
      <c r="X154" s="103">
        <f t="shared" si="85"/>
        <v>44.56044844066794</v>
      </c>
      <c r="Y154" s="103">
        <f t="shared" si="85"/>
        <v>44.817607952103295</v>
      </c>
      <c r="Z154" s="103">
        <f t="shared" si="85"/>
        <v>45.074966809344929</v>
      </c>
      <c r="AA154" s="103">
        <f t="shared" si="85"/>
        <v>45.332521006394593</v>
      </c>
      <c r="AB154" s="103">
        <f t="shared" si="85"/>
        <v>45.549544275390517</v>
      </c>
      <c r="AC154" s="103">
        <f t="shared" si="85"/>
        <v>45.766845997017583</v>
      </c>
      <c r="AD154" s="103">
        <f t="shared" si="85"/>
        <v>45.93621057509371</v>
      </c>
      <c r="AE154" s="103">
        <f t="shared" si="85"/>
        <v>46.091987325464736</v>
      </c>
      <c r="AF154" s="103">
        <f t="shared" si="85"/>
        <v>46.247727566987081</v>
      </c>
      <c r="AG154" s="103">
        <f t="shared" si="85"/>
        <v>46.390503884981669</v>
      </c>
      <c r="AH154" s="103">
        <f t="shared" si="85"/>
        <v>46.533237561648519</v>
      </c>
      <c r="AI154" s="103">
        <f t="shared" si="85"/>
        <v>46.675927978934773</v>
      </c>
      <c r="AJ154" s="103">
        <f t="shared" si="85"/>
        <v>46.818574524689666</v>
      </c>
      <c r="AK154" s="103">
        <f t="shared" si="85"/>
        <v>46.961176592602918</v>
      </c>
      <c r="AL154" s="103">
        <f t="shared" si="85"/>
        <v>46.961176592602918</v>
      </c>
      <c r="AM154" s="103">
        <f t="shared" si="85"/>
        <v>46.961176592602918</v>
      </c>
      <c r="AN154" s="103">
        <f t="shared" si="85"/>
        <v>46.961176592602918</v>
      </c>
      <c r="AO154" s="103">
        <f t="shared" si="85"/>
        <v>46.961176592602918</v>
      </c>
      <c r="AP154" s="103">
        <f t="shared" si="85"/>
        <v>46.961176592602918</v>
      </c>
      <c r="AQ154" s="103">
        <f t="shared" si="85"/>
        <v>46.961176592602918</v>
      </c>
      <c r="AR154" s="103">
        <f t="shared" si="85"/>
        <v>46.961176592602918</v>
      </c>
      <c r="AS154" s="103">
        <f t="shared" si="85"/>
        <v>46.961176592602918</v>
      </c>
      <c r="AT154" s="103">
        <f t="shared" si="85"/>
        <v>46.961176592602918</v>
      </c>
      <c r="AU154" s="103">
        <f t="shared" si="85"/>
        <v>46.961176592602918</v>
      </c>
    </row>
    <row r="155" spans="4:47">
      <c r="D155" s="92"/>
      <c r="E155" s="92" t="s">
        <v>90</v>
      </c>
      <c r="F155" s="93" t="s">
        <v>162</v>
      </c>
      <c r="G155" s="103">
        <f t="shared" ref="G155:AU159" si="86">$E203</f>
        <v>72.400000000000006</v>
      </c>
      <c r="H155" s="103">
        <f t="shared" si="86"/>
        <v>72.400000000000006</v>
      </c>
      <c r="I155" s="103">
        <f t="shared" si="86"/>
        <v>72.400000000000006</v>
      </c>
      <c r="J155" s="103">
        <f t="shared" si="86"/>
        <v>72.400000000000006</v>
      </c>
      <c r="K155" s="103">
        <f t="shared" si="86"/>
        <v>72.400000000000006</v>
      </c>
      <c r="L155" s="103">
        <f t="shared" si="86"/>
        <v>72.400000000000006</v>
      </c>
      <c r="M155" s="103">
        <f t="shared" si="86"/>
        <v>72.400000000000006</v>
      </c>
      <c r="N155" s="103">
        <f t="shared" si="86"/>
        <v>72.400000000000006</v>
      </c>
      <c r="O155" s="103">
        <f t="shared" si="86"/>
        <v>72.400000000000006</v>
      </c>
      <c r="P155" s="103">
        <f t="shared" si="86"/>
        <v>72.400000000000006</v>
      </c>
      <c r="Q155" s="103">
        <f t="shared" si="86"/>
        <v>72.400000000000006</v>
      </c>
      <c r="R155" s="103">
        <f t="shared" si="86"/>
        <v>72.400000000000006</v>
      </c>
      <c r="S155" s="103">
        <f t="shared" si="86"/>
        <v>72.400000000000006</v>
      </c>
      <c r="T155" s="103">
        <f t="shared" si="86"/>
        <v>72.400000000000006</v>
      </c>
      <c r="U155" s="103">
        <f t="shared" si="86"/>
        <v>72.400000000000006</v>
      </c>
      <c r="V155" s="103">
        <f t="shared" si="86"/>
        <v>72.400000000000006</v>
      </c>
      <c r="W155" s="103">
        <f t="shared" si="86"/>
        <v>72.400000000000006</v>
      </c>
      <c r="X155" s="103">
        <f t="shared" si="86"/>
        <v>72.400000000000006</v>
      </c>
      <c r="Y155" s="103">
        <f t="shared" si="86"/>
        <v>72.400000000000006</v>
      </c>
      <c r="Z155" s="103">
        <f t="shared" si="86"/>
        <v>72.400000000000006</v>
      </c>
      <c r="AA155" s="103">
        <f t="shared" si="86"/>
        <v>72.400000000000006</v>
      </c>
      <c r="AB155" s="103">
        <f t="shared" si="86"/>
        <v>72.400000000000006</v>
      </c>
      <c r="AC155" s="103">
        <f t="shared" si="86"/>
        <v>72.400000000000006</v>
      </c>
      <c r="AD155" s="103">
        <f t="shared" si="86"/>
        <v>72.400000000000006</v>
      </c>
      <c r="AE155" s="103">
        <f t="shared" si="86"/>
        <v>72.400000000000006</v>
      </c>
      <c r="AF155" s="103">
        <f t="shared" si="86"/>
        <v>72.400000000000006</v>
      </c>
      <c r="AG155" s="103">
        <f t="shared" si="86"/>
        <v>72.400000000000006</v>
      </c>
      <c r="AH155" s="103">
        <f t="shared" si="86"/>
        <v>72.400000000000006</v>
      </c>
      <c r="AI155" s="103">
        <f t="shared" si="86"/>
        <v>72.400000000000006</v>
      </c>
      <c r="AJ155" s="103">
        <f t="shared" si="86"/>
        <v>72.400000000000006</v>
      </c>
      <c r="AK155" s="103">
        <f t="shared" si="86"/>
        <v>72.400000000000006</v>
      </c>
      <c r="AL155" s="103">
        <f t="shared" si="86"/>
        <v>72.400000000000006</v>
      </c>
      <c r="AM155" s="103">
        <f t="shared" si="86"/>
        <v>72.400000000000006</v>
      </c>
      <c r="AN155" s="103">
        <f t="shared" si="86"/>
        <v>72.400000000000006</v>
      </c>
      <c r="AO155" s="103">
        <f t="shared" si="86"/>
        <v>72.400000000000006</v>
      </c>
      <c r="AP155" s="103">
        <f t="shared" si="86"/>
        <v>72.400000000000006</v>
      </c>
      <c r="AQ155" s="103">
        <f t="shared" si="86"/>
        <v>72.400000000000006</v>
      </c>
      <c r="AR155" s="103">
        <f t="shared" si="86"/>
        <v>72.400000000000006</v>
      </c>
      <c r="AS155" s="103">
        <f t="shared" si="86"/>
        <v>72.400000000000006</v>
      </c>
      <c r="AT155" s="103">
        <f t="shared" si="86"/>
        <v>72.400000000000006</v>
      </c>
      <c r="AU155" s="103">
        <f t="shared" si="86"/>
        <v>72.400000000000006</v>
      </c>
    </row>
    <row r="156" spans="4:47">
      <c r="D156" s="92"/>
      <c r="E156" s="92" t="s">
        <v>91</v>
      </c>
      <c r="F156" s="93" t="s">
        <v>162</v>
      </c>
      <c r="G156" s="103">
        <f t="shared" si="86"/>
        <v>101.7</v>
      </c>
      <c r="H156" s="103">
        <f t="shared" si="86"/>
        <v>101.7</v>
      </c>
      <c r="I156" s="103">
        <f t="shared" si="86"/>
        <v>101.7</v>
      </c>
      <c r="J156" s="103">
        <f t="shared" si="86"/>
        <v>101.7</v>
      </c>
      <c r="K156" s="103">
        <f t="shared" si="86"/>
        <v>101.7</v>
      </c>
      <c r="L156" s="103">
        <f t="shared" si="86"/>
        <v>101.7</v>
      </c>
      <c r="M156" s="103">
        <f t="shared" si="86"/>
        <v>101.7</v>
      </c>
      <c r="N156" s="103">
        <f t="shared" si="86"/>
        <v>101.7</v>
      </c>
      <c r="O156" s="103">
        <f t="shared" si="86"/>
        <v>101.7</v>
      </c>
      <c r="P156" s="103">
        <f t="shared" si="86"/>
        <v>101.7</v>
      </c>
      <c r="Q156" s="103">
        <f t="shared" si="86"/>
        <v>101.7</v>
      </c>
      <c r="R156" s="103">
        <f t="shared" si="86"/>
        <v>101.7</v>
      </c>
      <c r="S156" s="103">
        <f t="shared" si="86"/>
        <v>101.7</v>
      </c>
      <c r="T156" s="103">
        <f t="shared" si="86"/>
        <v>101.7</v>
      </c>
      <c r="U156" s="103">
        <f t="shared" si="86"/>
        <v>101.7</v>
      </c>
      <c r="V156" s="103">
        <f t="shared" si="86"/>
        <v>101.7</v>
      </c>
      <c r="W156" s="103">
        <f t="shared" si="86"/>
        <v>101.7</v>
      </c>
      <c r="X156" s="103">
        <f t="shared" si="86"/>
        <v>101.7</v>
      </c>
      <c r="Y156" s="103">
        <f t="shared" si="86"/>
        <v>101.7</v>
      </c>
      <c r="Z156" s="103">
        <f t="shared" si="86"/>
        <v>101.7</v>
      </c>
      <c r="AA156" s="103">
        <f t="shared" si="86"/>
        <v>101.7</v>
      </c>
      <c r="AB156" s="103">
        <f t="shared" si="86"/>
        <v>101.7</v>
      </c>
      <c r="AC156" s="103">
        <f t="shared" si="86"/>
        <v>101.7</v>
      </c>
      <c r="AD156" s="103">
        <f t="shared" si="86"/>
        <v>101.7</v>
      </c>
      <c r="AE156" s="103">
        <f t="shared" si="86"/>
        <v>101.7</v>
      </c>
      <c r="AF156" s="103">
        <f t="shared" si="86"/>
        <v>101.7</v>
      </c>
      <c r="AG156" s="103">
        <f t="shared" si="86"/>
        <v>101.7</v>
      </c>
      <c r="AH156" s="103">
        <f t="shared" si="86"/>
        <v>101.7</v>
      </c>
      <c r="AI156" s="103">
        <f t="shared" si="86"/>
        <v>101.7</v>
      </c>
      <c r="AJ156" s="103">
        <f t="shared" si="86"/>
        <v>101.7</v>
      </c>
      <c r="AK156" s="103">
        <f t="shared" si="86"/>
        <v>101.7</v>
      </c>
      <c r="AL156" s="103">
        <f t="shared" si="86"/>
        <v>101.7</v>
      </c>
      <c r="AM156" s="103">
        <f t="shared" si="86"/>
        <v>101.7</v>
      </c>
      <c r="AN156" s="103">
        <f t="shared" si="86"/>
        <v>101.7</v>
      </c>
      <c r="AO156" s="103">
        <f t="shared" si="86"/>
        <v>101.7</v>
      </c>
      <c r="AP156" s="103">
        <f t="shared" si="86"/>
        <v>101.7</v>
      </c>
      <c r="AQ156" s="103">
        <f t="shared" si="86"/>
        <v>101.7</v>
      </c>
      <c r="AR156" s="103">
        <f t="shared" si="86"/>
        <v>101.7</v>
      </c>
      <c r="AS156" s="103">
        <f t="shared" si="86"/>
        <v>101.7</v>
      </c>
      <c r="AT156" s="103">
        <f t="shared" si="86"/>
        <v>101.7</v>
      </c>
      <c r="AU156" s="103">
        <f t="shared" si="86"/>
        <v>101.7</v>
      </c>
    </row>
    <row r="157" spans="4:47">
      <c r="D157" s="92"/>
      <c r="E157" s="92" t="s">
        <v>92</v>
      </c>
      <c r="F157" s="93" t="s">
        <v>162</v>
      </c>
      <c r="G157" s="103">
        <f t="shared" si="86"/>
        <v>10.6</v>
      </c>
      <c r="H157" s="103">
        <f t="shared" si="86"/>
        <v>10.6</v>
      </c>
      <c r="I157" s="103">
        <f t="shared" si="86"/>
        <v>10.6</v>
      </c>
      <c r="J157" s="103">
        <f t="shared" si="86"/>
        <v>10.6</v>
      </c>
      <c r="K157" s="103">
        <f t="shared" si="86"/>
        <v>10.6</v>
      </c>
      <c r="L157" s="103">
        <f t="shared" si="86"/>
        <v>10.6</v>
      </c>
      <c r="M157" s="103">
        <f t="shared" si="86"/>
        <v>10.6</v>
      </c>
      <c r="N157" s="103">
        <f t="shared" si="86"/>
        <v>10.6</v>
      </c>
      <c r="O157" s="103">
        <f t="shared" si="86"/>
        <v>10.6</v>
      </c>
      <c r="P157" s="103">
        <f t="shared" si="86"/>
        <v>10.6</v>
      </c>
      <c r="Q157" s="103">
        <f t="shared" si="86"/>
        <v>10.6</v>
      </c>
      <c r="R157" s="103">
        <f t="shared" si="86"/>
        <v>10.6</v>
      </c>
      <c r="S157" s="103">
        <f t="shared" si="86"/>
        <v>10.6</v>
      </c>
      <c r="T157" s="103">
        <f t="shared" si="86"/>
        <v>10.6</v>
      </c>
      <c r="U157" s="103">
        <f t="shared" si="86"/>
        <v>10.6</v>
      </c>
      <c r="V157" s="103">
        <f t="shared" si="86"/>
        <v>10.6</v>
      </c>
      <c r="W157" s="103">
        <f t="shared" si="86"/>
        <v>10.6</v>
      </c>
      <c r="X157" s="103">
        <f t="shared" si="86"/>
        <v>10.6</v>
      </c>
      <c r="Y157" s="103">
        <f t="shared" si="86"/>
        <v>10.6</v>
      </c>
      <c r="Z157" s="103">
        <f t="shared" si="86"/>
        <v>10.6</v>
      </c>
      <c r="AA157" s="103">
        <f t="shared" si="86"/>
        <v>10.6</v>
      </c>
      <c r="AB157" s="103">
        <f t="shared" si="86"/>
        <v>10.6</v>
      </c>
      <c r="AC157" s="103">
        <f t="shared" si="86"/>
        <v>10.6</v>
      </c>
      <c r="AD157" s="103">
        <f t="shared" si="86"/>
        <v>10.6</v>
      </c>
      <c r="AE157" s="103">
        <f t="shared" si="86"/>
        <v>10.6</v>
      </c>
      <c r="AF157" s="103">
        <f t="shared" si="86"/>
        <v>10.6</v>
      </c>
      <c r="AG157" s="103">
        <f t="shared" si="86"/>
        <v>10.6</v>
      </c>
      <c r="AH157" s="103">
        <f t="shared" si="86"/>
        <v>10.6</v>
      </c>
      <c r="AI157" s="103">
        <f t="shared" si="86"/>
        <v>10.6</v>
      </c>
      <c r="AJ157" s="103">
        <f t="shared" si="86"/>
        <v>10.6</v>
      </c>
      <c r="AK157" s="103">
        <f t="shared" si="86"/>
        <v>10.6</v>
      </c>
      <c r="AL157" s="103">
        <f t="shared" si="86"/>
        <v>10.6</v>
      </c>
      <c r="AM157" s="103">
        <f t="shared" si="86"/>
        <v>10.6</v>
      </c>
      <c r="AN157" s="103">
        <f t="shared" si="86"/>
        <v>10.6</v>
      </c>
      <c r="AO157" s="103">
        <f t="shared" si="86"/>
        <v>10.6</v>
      </c>
      <c r="AP157" s="103">
        <f t="shared" si="86"/>
        <v>10.6</v>
      </c>
      <c r="AQ157" s="103">
        <f t="shared" si="86"/>
        <v>10.6</v>
      </c>
      <c r="AR157" s="103">
        <f t="shared" si="86"/>
        <v>10.6</v>
      </c>
      <c r="AS157" s="103">
        <f t="shared" si="86"/>
        <v>10.6</v>
      </c>
      <c r="AT157" s="103">
        <f t="shared" si="86"/>
        <v>10.6</v>
      </c>
      <c r="AU157" s="103">
        <f t="shared" si="86"/>
        <v>10.6</v>
      </c>
    </row>
    <row r="158" spans="4:47">
      <c r="D158" s="92"/>
      <c r="E158" s="92" t="s">
        <v>94</v>
      </c>
      <c r="F158" s="93" t="s">
        <v>162</v>
      </c>
      <c r="G158" s="103">
        <f>$E206</f>
        <v>207.6</v>
      </c>
      <c r="H158" s="103">
        <f t="shared" si="86"/>
        <v>207.6</v>
      </c>
      <c r="I158" s="103">
        <f t="shared" si="86"/>
        <v>207.6</v>
      </c>
      <c r="J158" s="103">
        <f t="shared" si="86"/>
        <v>207.6</v>
      </c>
      <c r="K158" s="103">
        <f t="shared" si="86"/>
        <v>207.6</v>
      </c>
      <c r="L158" s="103">
        <f t="shared" si="86"/>
        <v>207.6</v>
      </c>
      <c r="M158" s="103">
        <f t="shared" si="86"/>
        <v>207.6</v>
      </c>
      <c r="N158" s="103">
        <f t="shared" si="86"/>
        <v>207.6</v>
      </c>
      <c r="O158" s="103">
        <f t="shared" si="86"/>
        <v>207.6</v>
      </c>
      <c r="P158" s="103">
        <f t="shared" si="86"/>
        <v>207.6</v>
      </c>
      <c r="Q158" s="103">
        <f t="shared" si="86"/>
        <v>207.6</v>
      </c>
      <c r="R158" s="103">
        <f t="shared" si="86"/>
        <v>207.6</v>
      </c>
      <c r="S158" s="103">
        <f t="shared" si="86"/>
        <v>207.6</v>
      </c>
      <c r="T158" s="103">
        <f t="shared" si="86"/>
        <v>207.6</v>
      </c>
      <c r="U158" s="103">
        <f t="shared" si="86"/>
        <v>207.6</v>
      </c>
      <c r="V158" s="103">
        <f t="shared" si="86"/>
        <v>207.6</v>
      </c>
      <c r="W158" s="103">
        <f t="shared" si="86"/>
        <v>207.6</v>
      </c>
      <c r="X158" s="103">
        <f t="shared" si="86"/>
        <v>207.6</v>
      </c>
      <c r="Y158" s="103">
        <f t="shared" si="86"/>
        <v>207.6</v>
      </c>
      <c r="Z158" s="103">
        <f t="shared" si="86"/>
        <v>207.6</v>
      </c>
      <c r="AA158" s="103">
        <f t="shared" si="86"/>
        <v>207.6</v>
      </c>
      <c r="AB158" s="103">
        <f t="shared" si="86"/>
        <v>207.6</v>
      </c>
      <c r="AC158" s="103">
        <f t="shared" si="86"/>
        <v>207.6</v>
      </c>
      <c r="AD158" s="103">
        <f t="shared" si="86"/>
        <v>207.6</v>
      </c>
      <c r="AE158" s="103">
        <f t="shared" si="86"/>
        <v>207.6</v>
      </c>
      <c r="AF158" s="103">
        <f t="shared" si="86"/>
        <v>207.6</v>
      </c>
      <c r="AG158" s="103">
        <f t="shared" si="86"/>
        <v>207.6</v>
      </c>
      <c r="AH158" s="103">
        <f t="shared" si="86"/>
        <v>207.6</v>
      </c>
      <c r="AI158" s="103">
        <f t="shared" si="86"/>
        <v>207.6</v>
      </c>
      <c r="AJ158" s="103">
        <f t="shared" si="86"/>
        <v>207.6</v>
      </c>
      <c r="AK158" s="103">
        <f t="shared" si="86"/>
        <v>207.6</v>
      </c>
      <c r="AL158" s="103">
        <f t="shared" si="86"/>
        <v>207.6</v>
      </c>
      <c r="AM158" s="103">
        <f t="shared" si="86"/>
        <v>207.6</v>
      </c>
      <c r="AN158" s="103">
        <f t="shared" si="86"/>
        <v>207.6</v>
      </c>
      <c r="AO158" s="103">
        <f t="shared" si="86"/>
        <v>207.6</v>
      </c>
      <c r="AP158" s="103">
        <f t="shared" si="86"/>
        <v>207.6</v>
      </c>
      <c r="AQ158" s="103">
        <f t="shared" si="86"/>
        <v>207.6</v>
      </c>
      <c r="AR158" s="103">
        <f t="shared" si="86"/>
        <v>207.6</v>
      </c>
      <c r="AS158" s="103">
        <f t="shared" si="86"/>
        <v>207.6</v>
      </c>
      <c r="AT158" s="103">
        <f t="shared" si="86"/>
        <v>207.6</v>
      </c>
      <c r="AU158" s="103">
        <f t="shared" si="86"/>
        <v>207.6</v>
      </c>
    </row>
    <row r="159" spans="4:47">
      <c r="D159" s="92"/>
      <c r="E159" s="92" t="s">
        <v>95</v>
      </c>
      <c r="F159" s="93" t="s">
        <v>162</v>
      </c>
      <c r="G159" s="103">
        <f>$E207</f>
        <v>207.6</v>
      </c>
      <c r="H159" s="103">
        <f t="shared" si="86"/>
        <v>207.6</v>
      </c>
      <c r="I159" s="103">
        <f t="shared" si="86"/>
        <v>207.6</v>
      </c>
      <c r="J159" s="103">
        <f t="shared" si="86"/>
        <v>207.6</v>
      </c>
      <c r="K159" s="103">
        <f t="shared" si="86"/>
        <v>207.6</v>
      </c>
      <c r="L159" s="103">
        <f t="shared" si="86"/>
        <v>207.6</v>
      </c>
      <c r="M159" s="103">
        <f t="shared" si="86"/>
        <v>207.6</v>
      </c>
      <c r="N159" s="103">
        <f t="shared" si="86"/>
        <v>207.6</v>
      </c>
      <c r="O159" s="103">
        <f t="shared" si="86"/>
        <v>207.6</v>
      </c>
      <c r="P159" s="103">
        <f t="shared" si="86"/>
        <v>207.6</v>
      </c>
      <c r="Q159" s="103">
        <f t="shared" si="86"/>
        <v>207.6</v>
      </c>
      <c r="R159" s="103">
        <f t="shared" si="86"/>
        <v>207.6</v>
      </c>
      <c r="S159" s="103">
        <f t="shared" si="86"/>
        <v>207.6</v>
      </c>
      <c r="T159" s="103">
        <f t="shared" si="86"/>
        <v>207.6</v>
      </c>
      <c r="U159" s="103">
        <f t="shared" si="86"/>
        <v>207.6</v>
      </c>
      <c r="V159" s="103">
        <f t="shared" si="86"/>
        <v>207.6</v>
      </c>
      <c r="W159" s="103">
        <f t="shared" si="86"/>
        <v>207.6</v>
      </c>
      <c r="X159" s="103">
        <f t="shared" si="86"/>
        <v>207.6</v>
      </c>
      <c r="Y159" s="103">
        <f t="shared" si="86"/>
        <v>207.6</v>
      </c>
      <c r="Z159" s="103">
        <f t="shared" si="86"/>
        <v>207.6</v>
      </c>
      <c r="AA159" s="103">
        <f t="shared" si="86"/>
        <v>207.6</v>
      </c>
      <c r="AB159" s="103">
        <f t="shared" si="86"/>
        <v>207.6</v>
      </c>
      <c r="AC159" s="103">
        <f t="shared" si="86"/>
        <v>207.6</v>
      </c>
      <c r="AD159" s="103">
        <f t="shared" si="86"/>
        <v>207.6</v>
      </c>
      <c r="AE159" s="103">
        <f t="shared" si="86"/>
        <v>207.6</v>
      </c>
      <c r="AF159" s="103">
        <f t="shared" si="86"/>
        <v>207.6</v>
      </c>
      <c r="AG159" s="103">
        <f t="shared" si="86"/>
        <v>207.6</v>
      </c>
      <c r="AH159" s="103">
        <f t="shared" si="86"/>
        <v>207.6</v>
      </c>
      <c r="AI159" s="103">
        <f t="shared" si="86"/>
        <v>207.6</v>
      </c>
      <c r="AJ159" s="103">
        <f t="shared" si="86"/>
        <v>207.6</v>
      </c>
      <c r="AK159" s="103">
        <f t="shared" si="86"/>
        <v>207.6</v>
      </c>
      <c r="AL159" s="103">
        <f t="shared" si="86"/>
        <v>207.6</v>
      </c>
      <c r="AM159" s="103">
        <f t="shared" si="86"/>
        <v>207.6</v>
      </c>
      <c r="AN159" s="103">
        <f t="shared" si="86"/>
        <v>207.6</v>
      </c>
      <c r="AO159" s="103">
        <f t="shared" si="86"/>
        <v>207.6</v>
      </c>
      <c r="AP159" s="103">
        <f t="shared" si="86"/>
        <v>207.6</v>
      </c>
      <c r="AQ159" s="103">
        <f t="shared" si="86"/>
        <v>207.6</v>
      </c>
      <c r="AR159" s="103">
        <f t="shared" si="86"/>
        <v>207.6</v>
      </c>
      <c r="AS159" s="103">
        <f t="shared" si="86"/>
        <v>207.6</v>
      </c>
      <c r="AT159" s="103">
        <f t="shared" si="86"/>
        <v>207.6</v>
      </c>
      <c r="AU159" s="103">
        <f t="shared" si="86"/>
        <v>207.6</v>
      </c>
    </row>
    <row r="160" spans="4:47">
      <c r="D160" s="92"/>
      <c r="E160" s="92" t="s">
        <v>209</v>
      </c>
      <c r="F160" s="93" t="s">
        <v>162</v>
      </c>
      <c r="G160" s="103">
        <f>G159*2</f>
        <v>415.2</v>
      </c>
      <c r="H160" s="103">
        <f t="shared" ref="H160:AU160" si="87">H159*2</f>
        <v>415.2</v>
      </c>
      <c r="I160" s="103">
        <f t="shared" si="87"/>
        <v>415.2</v>
      </c>
      <c r="J160" s="103">
        <f t="shared" si="87"/>
        <v>415.2</v>
      </c>
      <c r="K160" s="103">
        <f t="shared" si="87"/>
        <v>415.2</v>
      </c>
      <c r="L160" s="103">
        <f t="shared" si="87"/>
        <v>415.2</v>
      </c>
      <c r="M160" s="103">
        <f t="shared" si="87"/>
        <v>415.2</v>
      </c>
      <c r="N160" s="103">
        <f t="shared" si="87"/>
        <v>415.2</v>
      </c>
      <c r="O160" s="103">
        <f t="shared" si="87"/>
        <v>415.2</v>
      </c>
      <c r="P160" s="103">
        <f t="shared" si="87"/>
        <v>415.2</v>
      </c>
      <c r="Q160" s="103">
        <f t="shared" si="87"/>
        <v>415.2</v>
      </c>
      <c r="R160" s="103">
        <f t="shared" si="87"/>
        <v>415.2</v>
      </c>
      <c r="S160" s="103">
        <f t="shared" si="87"/>
        <v>415.2</v>
      </c>
      <c r="T160" s="103">
        <f t="shared" si="87"/>
        <v>415.2</v>
      </c>
      <c r="U160" s="103">
        <f t="shared" si="87"/>
        <v>415.2</v>
      </c>
      <c r="V160" s="103">
        <f t="shared" si="87"/>
        <v>415.2</v>
      </c>
      <c r="W160" s="103">
        <f t="shared" si="87"/>
        <v>415.2</v>
      </c>
      <c r="X160" s="103">
        <f t="shared" si="87"/>
        <v>415.2</v>
      </c>
      <c r="Y160" s="103">
        <f t="shared" si="87"/>
        <v>415.2</v>
      </c>
      <c r="Z160" s="103">
        <f t="shared" si="87"/>
        <v>415.2</v>
      </c>
      <c r="AA160" s="103">
        <f t="shared" si="87"/>
        <v>415.2</v>
      </c>
      <c r="AB160" s="103">
        <f t="shared" si="87"/>
        <v>415.2</v>
      </c>
      <c r="AC160" s="103">
        <f t="shared" si="87"/>
        <v>415.2</v>
      </c>
      <c r="AD160" s="103">
        <f t="shared" si="87"/>
        <v>415.2</v>
      </c>
      <c r="AE160" s="103">
        <f t="shared" si="87"/>
        <v>415.2</v>
      </c>
      <c r="AF160" s="103">
        <f t="shared" si="87"/>
        <v>415.2</v>
      </c>
      <c r="AG160" s="103">
        <f t="shared" si="87"/>
        <v>415.2</v>
      </c>
      <c r="AH160" s="103">
        <f t="shared" si="87"/>
        <v>415.2</v>
      </c>
      <c r="AI160" s="103">
        <f t="shared" si="87"/>
        <v>415.2</v>
      </c>
      <c r="AJ160" s="103">
        <f t="shared" si="87"/>
        <v>415.2</v>
      </c>
      <c r="AK160" s="103">
        <f t="shared" si="87"/>
        <v>415.2</v>
      </c>
      <c r="AL160" s="103">
        <f t="shared" si="87"/>
        <v>415.2</v>
      </c>
      <c r="AM160" s="103">
        <f t="shared" si="87"/>
        <v>415.2</v>
      </c>
      <c r="AN160" s="103">
        <f t="shared" si="87"/>
        <v>415.2</v>
      </c>
      <c r="AO160" s="103">
        <f t="shared" si="87"/>
        <v>415.2</v>
      </c>
      <c r="AP160" s="103">
        <f t="shared" si="87"/>
        <v>415.2</v>
      </c>
      <c r="AQ160" s="103">
        <f t="shared" si="87"/>
        <v>415.2</v>
      </c>
      <c r="AR160" s="103">
        <f t="shared" si="87"/>
        <v>415.2</v>
      </c>
      <c r="AS160" s="103">
        <f t="shared" si="87"/>
        <v>415.2</v>
      </c>
      <c r="AT160" s="103">
        <f t="shared" si="87"/>
        <v>415.2</v>
      </c>
      <c r="AU160" s="103">
        <f t="shared" si="87"/>
        <v>415.2</v>
      </c>
    </row>
    <row r="161" spans="4:47">
      <c r="D161" s="92"/>
      <c r="E161" s="92" t="s">
        <v>96</v>
      </c>
      <c r="F161" s="93" t="s">
        <v>162</v>
      </c>
      <c r="G161" s="103">
        <f>$E208</f>
        <v>10</v>
      </c>
      <c r="H161" s="103">
        <f t="shared" ref="H161:AU164" si="88">$E208</f>
        <v>10</v>
      </c>
      <c r="I161" s="103">
        <f t="shared" si="88"/>
        <v>10</v>
      </c>
      <c r="J161" s="103">
        <f t="shared" si="88"/>
        <v>10</v>
      </c>
      <c r="K161" s="103">
        <f t="shared" si="88"/>
        <v>10</v>
      </c>
      <c r="L161" s="103">
        <f t="shared" si="88"/>
        <v>10</v>
      </c>
      <c r="M161" s="103">
        <f t="shared" si="88"/>
        <v>10</v>
      </c>
      <c r="N161" s="103">
        <f t="shared" si="88"/>
        <v>10</v>
      </c>
      <c r="O161" s="103">
        <f t="shared" si="88"/>
        <v>10</v>
      </c>
      <c r="P161" s="103">
        <f t="shared" si="88"/>
        <v>10</v>
      </c>
      <c r="Q161" s="103">
        <f t="shared" si="88"/>
        <v>10</v>
      </c>
      <c r="R161" s="103">
        <f t="shared" si="88"/>
        <v>10</v>
      </c>
      <c r="S161" s="103">
        <f t="shared" si="88"/>
        <v>10</v>
      </c>
      <c r="T161" s="103">
        <f t="shared" si="88"/>
        <v>10</v>
      </c>
      <c r="U161" s="103">
        <f t="shared" si="88"/>
        <v>10</v>
      </c>
      <c r="V161" s="103">
        <f t="shared" si="88"/>
        <v>10</v>
      </c>
      <c r="W161" s="103">
        <f t="shared" si="88"/>
        <v>10</v>
      </c>
      <c r="X161" s="103">
        <f t="shared" si="88"/>
        <v>10</v>
      </c>
      <c r="Y161" s="103">
        <f t="shared" si="88"/>
        <v>10</v>
      </c>
      <c r="Z161" s="103">
        <f t="shared" si="88"/>
        <v>10</v>
      </c>
      <c r="AA161" s="103">
        <f t="shared" si="88"/>
        <v>10</v>
      </c>
      <c r="AB161" s="103">
        <f t="shared" si="88"/>
        <v>10</v>
      </c>
      <c r="AC161" s="103">
        <f t="shared" si="88"/>
        <v>10</v>
      </c>
      <c r="AD161" s="103">
        <f t="shared" si="88"/>
        <v>10</v>
      </c>
      <c r="AE161" s="103">
        <f t="shared" si="88"/>
        <v>10</v>
      </c>
      <c r="AF161" s="103">
        <f t="shared" si="88"/>
        <v>10</v>
      </c>
      <c r="AG161" s="103">
        <f t="shared" si="88"/>
        <v>10</v>
      </c>
      <c r="AH161" s="103">
        <f t="shared" si="88"/>
        <v>10</v>
      </c>
      <c r="AI161" s="103">
        <f t="shared" si="88"/>
        <v>10</v>
      </c>
      <c r="AJ161" s="103">
        <f t="shared" si="88"/>
        <v>10</v>
      </c>
      <c r="AK161" s="103">
        <f t="shared" si="88"/>
        <v>10</v>
      </c>
      <c r="AL161" s="103">
        <f t="shared" si="88"/>
        <v>10</v>
      </c>
      <c r="AM161" s="103">
        <f t="shared" si="88"/>
        <v>10</v>
      </c>
      <c r="AN161" s="103">
        <f t="shared" si="88"/>
        <v>10</v>
      </c>
      <c r="AO161" s="103">
        <f t="shared" si="88"/>
        <v>10</v>
      </c>
      <c r="AP161" s="103">
        <f t="shared" si="88"/>
        <v>10</v>
      </c>
      <c r="AQ161" s="103">
        <f t="shared" si="88"/>
        <v>10</v>
      </c>
      <c r="AR161" s="103">
        <f t="shared" si="88"/>
        <v>10</v>
      </c>
      <c r="AS161" s="103">
        <f t="shared" si="88"/>
        <v>10</v>
      </c>
      <c r="AT161" s="103">
        <f t="shared" si="88"/>
        <v>10</v>
      </c>
      <c r="AU161" s="103">
        <f t="shared" si="88"/>
        <v>10</v>
      </c>
    </row>
    <row r="162" spans="4:47">
      <c r="D162" s="92"/>
      <c r="E162" s="92" t="s">
        <v>97</v>
      </c>
      <c r="F162" s="93" t="s">
        <v>162</v>
      </c>
      <c r="G162" s="103">
        <f>$E209</f>
        <v>10</v>
      </c>
      <c r="H162" s="103">
        <f t="shared" si="88"/>
        <v>10</v>
      </c>
      <c r="I162" s="103">
        <f t="shared" si="88"/>
        <v>10</v>
      </c>
      <c r="J162" s="103">
        <f t="shared" si="88"/>
        <v>10</v>
      </c>
      <c r="K162" s="103">
        <f t="shared" si="88"/>
        <v>10</v>
      </c>
      <c r="L162" s="103">
        <f t="shared" si="88"/>
        <v>10</v>
      </c>
      <c r="M162" s="103">
        <f t="shared" si="88"/>
        <v>10</v>
      </c>
      <c r="N162" s="103">
        <f t="shared" si="88"/>
        <v>10</v>
      </c>
      <c r="O162" s="103">
        <f t="shared" si="88"/>
        <v>10</v>
      </c>
      <c r="P162" s="103">
        <f t="shared" si="88"/>
        <v>10</v>
      </c>
      <c r="Q162" s="103">
        <f t="shared" si="88"/>
        <v>10</v>
      </c>
      <c r="R162" s="103">
        <f t="shared" si="88"/>
        <v>10</v>
      </c>
      <c r="S162" s="103">
        <f t="shared" si="88"/>
        <v>10</v>
      </c>
      <c r="T162" s="103">
        <f t="shared" si="88"/>
        <v>10</v>
      </c>
      <c r="U162" s="103">
        <f t="shared" si="88"/>
        <v>10</v>
      </c>
      <c r="V162" s="103">
        <f t="shared" si="88"/>
        <v>10</v>
      </c>
      <c r="W162" s="103">
        <f t="shared" si="88"/>
        <v>10</v>
      </c>
      <c r="X162" s="103">
        <f t="shared" si="88"/>
        <v>10</v>
      </c>
      <c r="Y162" s="103">
        <f t="shared" si="88"/>
        <v>10</v>
      </c>
      <c r="Z162" s="103">
        <f t="shared" si="88"/>
        <v>10</v>
      </c>
      <c r="AA162" s="103">
        <f t="shared" si="88"/>
        <v>10</v>
      </c>
      <c r="AB162" s="103">
        <f t="shared" si="88"/>
        <v>10</v>
      </c>
      <c r="AC162" s="103">
        <f t="shared" si="88"/>
        <v>10</v>
      </c>
      <c r="AD162" s="103">
        <f t="shared" si="88"/>
        <v>10</v>
      </c>
      <c r="AE162" s="103">
        <f t="shared" si="88"/>
        <v>10</v>
      </c>
      <c r="AF162" s="103">
        <f t="shared" si="88"/>
        <v>10</v>
      </c>
      <c r="AG162" s="103">
        <f t="shared" si="88"/>
        <v>10</v>
      </c>
      <c r="AH162" s="103">
        <f t="shared" si="88"/>
        <v>10</v>
      </c>
      <c r="AI162" s="103">
        <f t="shared" si="88"/>
        <v>10</v>
      </c>
      <c r="AJ162" s="103">
        <f t="shared" si="88"/>
        <v>10</v>
      </c>
      <c r="AK162" s="103">
        <f t="shared" si="88"/>
        <v>10</v>
      </c>
      <c r="AL162" s="103">
        <f t="shared" si="88"/>
        <v>10</v>
      </c>
      <c r="AM162" s="103">
        <f t="shared" si="88"/>
        <v>10</v>
      </c>
      <c r="AN162" s="103">
        <f t="shared" si="88"/>
        <v>10</v>
      </c>
      <c r="AO162" s="103">
        <f t="shared" si="88"/>
        <v>10</v>
      </c>
      <c r="AP162" s="103">
        <f t="shared" si="88"/>
        <v>10</v>
      </c>
      <c r="AQ162" s="103">
        <f t="shared" si="88"/>
        <v>10</v>
      </c>
      <c r="AR162" s="103">
        <f t="shared" si="88"/>
        <v>10</v>
      </c>
      <c r="AS162" s="103">
        <f t="shared" si="88"/>
        <v>10</v>
      </c>
      <c r="AT162" s="103">
        <f t="shared" si="88"/>
        <v>10</v>
      </c>
      <c r="AU162" s="103">
        <f t="shared" si="88"/>
        <v>10</v>
      </c>
    </row>
    <row r="163" spans="4:47">
      <c r="D163" s="92"/>
      <c r="E163" s="92" t="s">
        <v>98</v>
      </c>
      <c r="F163" s="93" t="s">
        <v>162</v>
      </c>
      <c r="G163" s="103">
        <f>$E210</f>
        <v>10</v>
      </c>
      <c r="H163" s="103">
        <f t="shared" si="88"/>
        <v>10</v>
      </c>
      <c r="I163" s="103">
        <f t="shared" si="88"/>
        <v>10</v>
      </c>
      <c r="J163" s="103">
        <f t="shared" si="88"/>
        <v>10</v>
      </c>
      <c r="K163" s="103">
        <f t="shared" si="88"/>
        <v>10</v>
      </c>
      <c r="L163" s="103">
        <f t="shared" si="88"/>
        <v>10</v>
      </c>
      <c r="M163" s="103">
        <f t="shared" si="88"/>
        <v>10</v>
      </c>
      <c r="N163" s="103">
        <f t="shared" si="88"/>
        <v>10</v>
      </c>
      <c r="O163" s="103">
        <f t="shared" si="88"/>
        <v>10</v>
      </c>
      <c r="P163" s="103">
        <f t="shared" si="88"/>
        <v>10</v>
      </c>
      <c r="Q163" s="103">
        <f t="shared" si="88"/>
        <v>10</v>
      </c>
      <c r="R163" s="103">
        <f t="shared" si="88"/>
        <v>10</v>
      </c>
      <c r="S163" s="103">
        <f t="shared" si="88"/>
        <v>10</v>
      </c>
      <c r="T163" s="103">
        <f t="shared" si="88"/>
        <v>10</v>
      </c>
      <c r="U163" s="103">
        <f t="shared" si="88"/>
        <v>10</v>
      </c>
      <c r="V163" s="103">
        <f t="shared" si="88"/>
        <v>10</v>
      </c>
      <c r="W163" s="103">
        <f t="shared" si="88"/>
        <v>10</v>
      </c>
      <c r="X163" s="103">
        <f t="shared" si="88"/>
        <v>10</v>
      </c>
      <c r="Y163" s="103">
        <f t="shared" si="88"/>
        <v>10</v>
      </c>
      <c r="Z163" s="103">
        <f t="shared" si="88"/>
        <v>10</v>
      </c>
      <c r="AA163" s="103">
        <f t="shared" si="88"/>
        <v>10</v>
      </c>
      <c r="AB163" s="103">
        <f t="shared" si="88"/>
        <v>10</v>
      </c>
      <c r="AC163" s="103">
        <f t="shared" si="88"/>
        <v>10</v>
      </c>
      <c r="AD163" s="103">
        <f t="shared" si="88"/>
        <v>10</v>
      </c>
      <c r="AE163" s="103">
        <f t="shared" si="88"/>
        <v>10</v>
      </c>
      <c r="AF163" s="103">
        <f t="shared" si="88"/>
        <v>10</v>
      </c>
      <c r="AG163" s="103">
        <f t="shared" si="88"/>
        <v>10</v>
      </c>
      <c r="AH163" s="103">
        <f t="shared" si="88"/>
        <v>10</v>
      </c>
      <c r="AI163" s="103">
        <f t="shared" si="88"/>
        <v>10</v>
      </c>
      <c r="AJ163" s="103">
        <f t="shared" si="88"/>
        <v>10</v>
      </c>
      <c r="AK163" s="103">
        <f t="shared" si="88"/>
        <v>10</v>
      </c>
      <c r="AL163" s="103">
        <f t="shared" si="88"/>
        <v>10</v>
      </c>
      <c r="AM163" s="103">
        <f t="shared" si="88"/>
        <v>10</v>
      </c>
      <c r="AN163" s="103">
        <f t="shared" si="88"/>
        <v>10</v>
      </c>
      <c r="AO163" s="103">
        <f t="shared" si="88"/>
        <v>10</v>
      </c>
      <c r="AP163" s="103">
        <f t="shared" si="88"/>
        <v>10</v>
      </c>
      <c r="AQ163" s="103">
        <f t="shared" si="88"/>
        <v>10</v>
      </c>
      <c r="AR163" s="103">
        <f t="shared" si="88"/>
        <v>10</v>
      </c>
      <c r="AS163" s="103">
        <f t="shared" si="88"/>
        <v>10</v>
      </c>
      <c r="AT163" s="103">
        <f t="shared" si="88"/>
        <v>10</v>
      </c>
      <c r="AU163" s="103">
        <f t="shared" si="88"/>
        <v>10</v>
      </c>
    </row>
    <row r="164" spans="4:47">
      <c r="D164" s="92"/>
      <c r="E164" s="92" t="s">
        <v>99</v>
      </c>
      <c r="F164" s="93" t="s">
        <v>162</v>
      </c>
      <c r="G164" s="103">
        <f>$E211</f>
        <v>10</v>
      </c>
      <c r="H164" s="103">
        <f t="shared" si="88"/>
        <v>10</v>
      </c>
      <c r="I164" s="103">
        <f t="shared" si="88"/>
        <v>10</v>
      </c>
      <c r="J164" s="103">
        <f t="shared" si="88"/>
        <v>10</v>
      </c>
      <c r="K164" s="103">
        <f t="shared" si="88"/>
        <v>10</v>
      </c>
      <c r="L164" s="103">
        <f t="shared" si="88"/>
        <v>10</v>
      </c>
      <c r="M164" s="103">
        <f t="shared" si="88"/>
        <v>10</v>
      </c>
      <c r="N164" s="103">
        <f t="shared" si="88"/>
        <v>10</v>
      </c>
      <c r="O164" s="103">
        <f t="shared" si="88"/>
        <v>10</v>
      </c>
      <c r="P164" s="103">
        <f t="shared" si="88"/>
        <v>10</v>
      </c>
      <c r="Q164" s="103">
        <f t="shared" si="88"/>
        <v>10</v>
      </c>
      <c r="R164" s="103">
        <f t="shared" si="88"/>
        <v>10</v>
      </c>
      <c r="S164" s="103">
        <f t="shared" si="88"/>
        <v>10</v>
      </c>
      <c r="T164" s="103">
        <f t="shared" si="88"/>
        <v>10</v>
      </c>
      <c r="U164" s="103">
        <f t="shared" si="88"/>
        <v>10</v>
      </c>
      <c r="V164" s="103">
        <f t="shared" si="88"/>
        <v>10</v>
      </c>
      <c r="W164" s="103">
        <f t="shared" si="88"/>
        <v>10</v>
      </c>
      <c r="X164" s="103">
        <f t="shared" si="88"/>
        <v>10</v>
      </c>
      <c r="Y164" s="103">
        <f t="shared" si="88"/>
        <v>10</v>
      </c>
      <c r="Z164" s="103">
        <f t="shared" si="88"/>
        <v>10</v>
      </c>
      <c r="AA164" s="103">
        <f t="shared" si="88"/>
        <v>10</v>
      </c>
      <c r="AB164" s="103">
        <f t="shared" si="88"/>
        <v>10</v>
      </c>
      <c r="AC164" s="103">
        <f t="shared" si="88"/>
        <v>10</v>
      </c>
      <c r="AD164" s="103">
        <f t="shared" si="88"/>
        <v>10</v>
      </c>
      <c r="AE164" s="103">
        <f t="shared" si="88"/>
        <v>10</v>
      </c>
      <c r="AF164" s="103">
        <f t="shared" si="88"/>
        <v>10</v>
      </c>
      <c r="AG164" s="103">
        <f t="shared" si="88"/>
        <v>10</v>
      </c>
      <c r="AH164" s="103">
        <f t="shared" si="88"/>
        <v>10</v>
      </c>
      <c r="AI164" s="103">
        <f t="shared" si="88"/>
        <v>10</v>
      </c>
      <c r="AJ164" s="103">
        <f t="shared" si="88"/>
        <v>10</v>
      </c>
      <c r="AK164" s="103">
        <f t="shared" si="88"/>
        <v>10</v>
      </c>
      <c r="AL164" s="103">
        <f t="shared" si="88"/>
        <v>10</v>
      </c>
      <c r="AM164" s="103">
        <f t="shared" si="88"/>
        <v>10</v>
      </c>
      <c r="AN164" s="103">
        <f t="shared" si="88"/>
        <v>10</v>
      </c>
      <c r="AO164" s="103">
        <f t="shared" si="88"/>
        <v>10</v>
      </c>
      <c r="AP164" s="103">
        <f t="shared" si="88"/>
        <v>10</v>
      </c>
      <c r="AQ164" s="103">
        <f t="shared" si="88"/>
        <v>10</v>
      </c>
      <c r="AR164" s="103">
        <f t="shared" si="88"/>
        <v>10</v>
      </c>
      <c r="AS164" s="103">
        <f t="shared" si="88"/>
        <v>10</v>
      </c>
      <c r="AT164" s="103">
        <f t="shared" si="88"/>
        <v>10</v>
      </c>
      <c r="AU164" s="103">
        <f t="shared" si="88"/>
        <v>10</v>
      </c>
    </row>
    <row r="165" spans="4:47">
      <c r="D165" s="92"/>
      <c r="E165" s="92" t="s">
        <v>46</v>
      </c>
      <c r="F165" s="93" t="s">
        <v>162</v>
      </c>
      <c r="G165" s="103">
        <f>$E$179</f>
        <v>0.1</v>
      </c>
      <c r="H165" s="103">
        <f t="shared" ref="H165:AU165" si="89">$E$179</f>
        <v>0.1</v>
      </c>
      <c r="I165" s="103">
        <f t="shared" si="89"/>
        <v>0.1</v>
      </c>
      <c r="J165" s="103">
        <f t="shared" si="89"/>
        <v>0.1</v>
      </c>
      <c r="K165" s="103">
        <f t="shared" si="89"/>
        <v>0.1</v>
      </c>
      <c r="L165" s="103">
        <f t="shared" si="89"/>
        <v>0.1</v>
      </c>
      <c r="M165" s="103">
        <f t="shared" si="89"/>
        <v>0.1</v>
      </c>
      <c r="N165" s="103">
        <f t="shared" si="89"/>
        <v>0.1</v>
      </c>
      <c r="O165" s="103">
        <f t="shared" si="89"/>
        <v>0.1</v>
      </c>
      <c r="P165" s="103">
        <f t="shared" si="89"/>
        <v>0.1</v>
      </c>
      <c r="Q165" s="103">
        <f t="shared" si="89"/>
        <v>0.1</v>
      </c>
      <c r="R165" s="103">
        <f t="shared" si="89"/>
        <v>0.1</v>
      </c>
      <c r="S165" s="103">
        <f t="shared" si="89"/>
        <v>0.1</v>
      </c>
      <c r="T165" s="103">
        <f t="shared" si="89"/>
        <v>0.1</v>
      </c>
      <c r="U165" s="103">
        <f t="shared" si="89"/>
        <v>0.1</v>
      </c>
      <c r="V165" s="103">
        <f t="shared" si="89"/>
        <v>0.1</v>
      </c>
      <c r="W165" s="103">
        <f t="shared" si="89"/>
        <v>0.1</v>
      </c>
      <c r="X165" s="103">
        <f t="shared" si="89"/>
        <v>0.1</v>
      </c>
      <c r="Y165" s="103">
        <f t="shared" si="89"/>
        <v>0.1</v>
      </c>
      <c r="Z165" s="103">
        <f t="shared" si="89"/>
        <v>0.1</v>
      </c>
      <c r="AA165" s="103">
        <f t="shared" si="89"/>
        <v>0.1</v>
      </c>
      <c r="AB165" s="103">
        <f t="shared" si="89"/>
        <v>0.1</v>
      </c>
      <c r="AC165" s="103">
        <f t="shared" si="89"/>
        <v>0.1</v>
      </c>
      <c r="AD165" s="103">
        <f t="shared" si="89"/>
        <v>0.1</v>
      </c>
      <c r="AE165" s="103">
        <f t="shared" si="89"/>
        <v>0.1</v>
      </c>
      <c r="AF165" s="103">
        <f t="shared" si="89"/>
        <v>0.1</v>
      </c>
      <c r="AG165" s="103">
        <f t="shared" si="89"/>
        <v>0.1</v>
      </c>
      <c r="AH165" s="103">
        <f t="shared" si="89"/>
        <v>0.1</v>
      </c>
      <c r="AI165" s="103">
        <f t="shared" si="89"/>
        <v>0.1</v>
      </c>
      <c r="AJ165" s="103">
        <f t="shared" si="89"/>
        <v>0.1</v>
      </c>
      <c r="AK165" s="103">
        <f t="shared" si="89"/>
        <v>0.1</v>
      </c>
      <c r="AL165" s="103">
        <f t="shared" si="89"/>
        <v>0.1</v>
      </c>
      <c r="AM165" s="103">
        <f t="shared" si="89"/>
        <v>0.1</v>
      </c>
      <c r="AN165" s="103">
        <f t="shared" si="89"/>
        <v>0.1</v>
      </c>
      <c r="AO165" s="103">
        <f t="shared" si="89"/>
        <v>0.1</v>
      </c>
      <c r="AP165" s="103">
        <f t="shared" si="89"/>
        <v>0.1</v>
      </c>
      <c r="AQ165" s="103">
        <f t="shared" si="89"/>
        <v>0.1</v>
      </c>
      <c r="AR165" s="103">
        <f t="shared" si="89"/>
        <v>0.1</v>
      </c>
      <c r="AS165" s="103">
        <f t="shared" si="89"/>
        <v>0.1</v>
      </c>
      <c r="AT165" s="103">
        <f t="shared" si="89"/>
        <v>0.1</v>
      </c>
      <c r="AU165" s="103">
        <f t="shared" si="89"/>
        <v>0.1</v>
      </c>
    </row>
    <row r="166" spans="4:47">
      <c r="D166" s="92" t="s">
        <v>210</v>
      </c>
      <c r="E166" s="92" t="s">
        <v>71</v>
      </c>
      <c r="F166" s="93" t="s">
        <v>162</v>
      </c>
      <c r="G166" s="106">
        <f>G143*2</f>
        <v>88.8</v>
      </c>
      <c r="H166" s="106">
        <f t="shared" ref="H166:AS166" si="90">H143*2</f>
        <v>92.2</v>
      </c>
      <c r="I166" s="106">
        <f t="shared" si="90"/>
        <v>110.2</v>
      </c>
      <c r="J166" s="106">
        <f t="shared" si="90"/>
        <v>108.4</v>
      </c>
      <c r="K166" s="106">
        <f t="shared" si="90"/>
        <v>91.4</v>
      </c>
      <c r="L166" s="106">
        <f t="shared" si="90"/>
        <v>88</v>
      </c>
      <c r="M166" s="106">
        <f t="shared" si="90"/>
        <v>73.599999999999994</v>
      </c>
      <c r="N166" s="106">
        <f t="shared" si="90"/>
        <v>73.8</v>
      </c>
      <c r="O166" s="106">
        <f t="shared" si="90"/>
        <v>106.84436676370051</v>
      </c>
      <c r="P166" s="106">
        <f t="shared" si="90"/>
        <v>68.522022481240924</v>
      </c>
      <c r="Q166" s="106">
        <f t="shared" si="90"/>
        <v>66.795699972964513</v>
      </c>
      <c r="R166" s="106">
        <f t="shared" si="90"/>
        <v>63.050580050876398</v>
      </c>
      <c r="S166" s="106">
        <f t="shared" si="90"/>
        <v>65.525097243083792</v>
      </c>
      <c r="T166" s="106">
        <f t="shared" si="90"/>
        <v>66.735376625750931</v>
      </c>
      <c r="U166" s="106">
        <f t="shared" si="90"/>
        <v>67.134247840724143</v>
      </c>
      <c r="V166" s="106">
        <f t="shared" si="90"/>
        <v>67.01216692582733</v>
      </c>
      <c r="W166" s="106">
        <f t="shared" si="90"/>
        <v>66.935278408608127</v>
      </c>
      <c r="X166" s="106">
        <f t="shared" si="90"/>
        <v>66.885894172463338</v>
      </c>
      <c r="Y166" s="106">
        <f t="shared" si="90"/>
        <v>66.843599180906921</v>
      </c>
      <c r="Z166" s="106">
        <f t="shared" si="90"/>
        <v>66.828440496044607</v>
      </c>
      <c r="AA166" s="106">
        <f t="shared" si="90"/>
        <v>66.824305220819767</v>
      </c>
      <c r="AB166" s="106">
        <f t="shared" si="90"/>
        <v>66.916476676296767</v>
      </c>
      <c r="AC166" s="106">
        <f t="shared" si="90"/>
        <v>67.008648131773768</v>
      </c>
      <c r="AD166" s="106">
        <f t="shared" si="90"/>
        <v>67.100819587250754</v>
      </c>
      <c r="AE166" s="106">
        <f t="shared" si="90"/>
        <v>67.192991042727741</v>
      </c>
      <c r="AF166" s="106">
        <f t="shared" si="90"/>
        <v>67.285162498204755</v>
      </c>
      <c r="AG166" s="106">
        <f t="shared" si="90"/>
        <v>67.377333953681756</v>
      </c>
      <c r="AH166" s="106">
        <f t="shared" si="90"/>
        <v>67.469505409158728</v>
      </c>
      <c r="AI166" s="106">
        <f t="shared" si="90"/>
        <v>67.561676864635729</v>
      </c>
      <c r="AJ166" s="106">
        <f t="shared" si="90"/>
        <v>67.653848320112701</v>
      </c>
      <c r="AK166" s="106">
        <f t="shared" si="90"/>
        <v>67.746019775589701</v>
      </c>
      <c r="AL166" s="106">
        <f t="shared" si="90"/>
        <v>67.838191231066702</v>
      </c>
      <c r="AM166" s="106">
        <f t="shared" si="90"/>
        <v>67.930362686543688</v>
      </c>
      <c r="AN166" s="106">
        <f t="shared" si="90"/>
        <v>68.022534142020675</v>
      </c>
      <c r="AO166" s="106">
        <f t="shared" si="90"/>
        <v>68.114705597497675</v>
      </c>
      <c r="AP166" s="106">
        <f t="shared" si="90"/>
        <v>68.206877052974676</v>
      </c>
      <c r="AQ166" s="106">
        <f t="shared" si="90"/>
        <v>68.299048508451676</v>
      </c>
      <c r="AR166" s="106">
        <f t="shared" si="90"/>
        <v>68.391219963928648</v>
      </c>
      <c r="AS166" s="106">
        <f t="shared" si="90"/>
        <v>68.483391419405663</v>
      </c>
      <c r="AT166" s="106">
        <f>AT143*2</f>
        <v>68.575562874882635</v>
      </c>
      <c r="AU166" s="106">
        <f t="shared" ref="AU166" si="91">AU143*2</f>
        <v>68.66773433035965</v>
      </c>
    </row>
    <row r="167" spans="4:47">
      <c r="D167" s="92" t="s">
        <v>210</v>
      </c>
      <c r="E167" s="92" t="s">
        <v>73</v>
      </c>
      <c r="F167" s="93" t="s">
        <v>162</v>
      </c>
      <c r="G167" s="106">
        <f>G143*2</f>
        <v>88.8</v>
      </c>
      <c r="H167" s="106">
        <f t="shared" ref="H167:AS167" si="92">H143*2</f>
        <v>92.2</v>
      </c>
      <c r="I167" s="106">
        <f t="shared" si="92"/>
        <v>110.2</v>
      </c>
      <c r="J167" s="106">
        <f t="shared" si="92"/>
        <v>108.4</v>
      </c>
      <c r="K167" s="106">
        <f t="shared" si="92"/>
        <v>91.4</v>
      </c>
      <c r="L167" s="106">
        <f t="shared" si="92"/>
        <v>88</v>
      </c>
      <c r="M167" s="106">
        <f t="shared" si="92"/>
        <v>73.599999999999994</v>
      </c>
      <c r="N167" s="106">
        <f t="shared" si="92"/>
        <v>73.8</v>
      </c>
      <c r="O167" s="106">
        <f t="shared" si="92"/>
        <v>106.84436676370051</v>
      </c>
      <c r="P167" s="106">
        <f t="shared" si="92"/>
        <v>68.522022481240924</v>
      </c>
      <c r="Q167" s="106">
        <f t="shared" si="92"/>
        <v>66.795699972964513</v>
      </c>
      <c r="R167" s="106">
        <f t="shared" si="92"/>
        <v>63.050580050876398</v>
      </c>
      <c r="S167" s="106">
        <f t="shared" si="92"/>
        <v>65.525097243083792</v>
      </c>
      <c r="T167" s="106">
        <f t="shared" si="92"/>
        <v>66.735376625750931</v>
      </c>
      <c r="U167" s="106">
        <f t="shared" si="92"/>
        <v>67.134247840724143</v>
      </c>
      <c r="V167" s="106">
        <f t="shared" si="92"/>
        <v>67.01216692582733</v>
      </c>
      <c r="W167" s="106">
        <f t="shared" si="92"/>
        <v>66.935278408608127</v>
      </c>
      <c r="X167" s="106">
        <f t="shared" si="92"/>
        <v>66.885894172463338</v>
      </c>
      <c r="Y167" s="106">
        <f t="shared" si="92"/>
        <v>66.843599180906921</v>
      </c>
      <c r="Z167" s="106">
        <f t="shared" si="92"/>
        <v>66.828440496044607</v>
      </c>
      <c r="AA167" s="106">
        <f t="shared" si="92"/>
        <v>66.824305220819767</v>
      </c>
      <c r="AB167" s="106">
        <f t="shared" si="92"/>
        <v>66.916476676296767</v>
      </c>
      <c r="AC167" s="106">
        <f t="shared" si="92"/>
        <v>67.008648131773768</v>
      </c>
      <c r="AD167" s="106">
        <f t="shared" si="92"/>
        <v>67.100819587250754</v>
      </c>
      <c r="AE167" s="106">
        <f t="shared" si="92"/>
        <v>67.192991042727741</v>
      </c>
      <c r="AF167" s="106">
        <f t="shared" si="92"/>
        <v>67.285162498204755</v>
      </c>
      <c r="AG167" s="106">
        <f t="shared" si="92"/>
        <v>67.377333953681756</v>
      </c>
      <c r="AH167" s="106">
        <f t="shared" si="92"/>
        <v>67.469505409158728</v>
      </c>
      <c r="AI167" s="106">
        <f t="shared" si="92"/>
        <v>67.561676864635729</v>
      </c>
      <c r="AJ167" s="106">
        <f t="shared" si="92"/>
        <v>67.653848320112701</v>
      </c>
      <c r="AK167" s="106">
        <f t="shared" si="92"/>
        <v>67.746019775589701</v>
      </c>
      <c r="AL167" s="106">
        <f t="shared" si="92"/>
        <v>67.838191231066702</v>
      </c>
      <c r="AM167" s="106">
        <f t="shared" si="92"/>
        <v>67.930362686543688</v>
      </c>
      <c r="AN167" s="106">
        <f t="shared" si="92"/>
        <v>68.022534142020675</v>
      </c>
      <c r="AO167" s="106">
        <f t="shared" si="92"/>
        <v>68.114705597497675</v>
      </c>
      <c r="AP167" s="106">
        <f t="shared" si="92"/>
        <v>68.206877052974676</v>
      </c>
      <c r="AQ167" s="106">
        <f t="shared" si="92"/>
        <v>68.299048508451676</v>
      </c>
      <c r="AR167" s="106">
        <f t="shared" si="92"/>
        <v>68.391219963928648</v>
      </c>
      <c r="AS167" s="106">
        <f t="shared" si="92"/>
        <v>68.483391419405663</v>
      </c>
      <c r="AT167" s="106">
        <f>AT143*2</f>
        <v>68.575562874882635</v>
      </c>
      <c r="AU167" s="106">
        <f t="shared" ref="AU167" si="93">AU143*2</f>
        <v>68.66773433035965</v>
      </c>
    </row>
    <row r="168" spans="4:47">
      <c r="D168" s="92" t="s">
        <v>211</v>
      </c>
      <c r="E168" s="92" t="s">
        <v>101</v>
      </c>
      <c r="F168" s="93" t="str">
        <f>F167</f>
        <v>MKr14</v>
      </c>
      <c r="G168" s="106">
        <v>0.01</v>
      </c>
      <c r="H168" s="106">
        <v>0.01</v>
      </c>
      <c r="I168" s="106">
        <v>0.01</v>
      </c>
      <c r="J168" s="106">
        <v>0.01</v>
      </c>
      <c r="K168" s="106">
        <v>0.01</v>
      </c>
      <c r="L168" s="106">
        <v>0.01</v>
      </c>
      <c r="M168" s="106">
        <v>0.01</v>
      </c>
      <c r="N168" s="106">
        <v>0.01</v>
      </c>
      <c r="O168" s="106">
        <v>0.01</v>
      </c>
      <c r="P168" s="106">
        <v>0.01</v>
      </c>
      <c r="Q168" s="106">
        <v>0.01</v>
      </c>
      <c r="R168" s="106">
        <v>0.01</v>
      </c>
      <c r="S168" s="106">
        <v>0.01</v>
      </c>
      <c r="T168" s="106">
        <v>0.01</v>
      </c>
      <c r="U168" s="106">
        <v>0.01</v>
      </c>
      <c r="V168" s="106">
        <v>0.01</v>
      </c>
      <c r="W168" s="106">
        <v>0.01</v>
      </c>
      <c r="X168" s="106">
        <v>0.01</v>
      </c>
      <c r="Y168" s="106">
        <v>0.01</v>
      </c>
      <c r="Z168" s="106">
        <v>0.01</v>
      </c>
      <c r="AA168" s="106">
        <v>0.01</v>
      </c>
      <c r="AB168" s="106">
        <v>0.01</v>
      </c>
      <c r="AC168" s="106">
        <v>0.01</v>
      </c>
      <c r="AD168" s="106">
        <v>0.01</v>
      </c>
      <c r="AE168" s="106">
        <v>0.01</v>
      </c>
      <c r="AF168" s="106">
        <v>0.01</v>
      </c>
      <c r="AG168" s="106">
        <v>0.01</v>
      </c>
      <c r="AH168" s="106">
        <v>0.01</v>
      </c>
      <c r="AI168" s="106">
        <v>0.01</v>
      </c>
      <c r="AJ168" s="106">
        <v>0.01</v>
      </c>
      <c r="AK168" s="106">
        <v>0.01</v>
      </c>
      <c r="AL168" s="106">
        <v>0.01</v>
      </c>
      <c r="AM168" s="106">
        <v>0.01</v>
      </c>
      <c r="AN168" s="106">
        <v>0.01</v>
      </c>
      <c r="AO168" s="106">
        <v>0.01</v>
      </c>
      <c r="AP168" s="106">
        <v>0.01</v>
      </c>
      <c r="AQ168" s="106">
        <v>0.01</v>
      </c>
      <c r="AR168" s="106">
        <v>0.01</v>
      </c>
      <c r="AS168" s="106">
        <v>0.01</v>
      </c>
      <c r="AT168" s="106">
        <v>0.01</v>
      </c>
      <c r="AU168" s="106">
        <v>0.01</v>
      </c>
    </row>
    <row r="169" spans="4:47">
      <c r="D169" s="92" t="s">
        <v>212</v>
      </c>
      <c r="E169" s="92" t="s">
        <v>213</v>
      </c>
      <c r="F169" s="93" t="str">
        <f>F168</f>
        <v>MKr14</v>
      </c>
      <c r="G169" s="106">
        <v>0.01</v>
      </c>
      <c r="H169" s="106">
        <v>0.01</v>
      </c>
      <c r="I169" s="106">
        <v>0.01</v>
      </c>
      <c r="J169" s="106">
        <v>0.01</v>
      </c>
      <c r="K169" s="106">
        <v>0.01</v>
      </c>
      <c r="L169" s="106">
        <v>0.01</v>
      </c>
      <c r="M169" s="106">
        <v>0.01</v>
      </c>
      <c r="N169" s="106">
        <v>0.01</v>
      </c>
      <c r="O169" s="106">
        <v>0.01</v>
      </c>
      <c r="P169" s="106">
        <v>0.01</v>
      </c>
      <c r="Q169" s="106">
        <v>0.01</v>
      </c>
      <c r="R169" s="106">
        <v>0.01</v>
      </c>
      <c r="S169" s="106">
        <v>0.01</v>
      </c>
      <c r="T169" s="106">
        <v>0.01</v>
      </c>
      <c r="U169" s="106">
        <v>0.01</v>
      </c>
      <c r="V169" s="106">
        <v>0.01</v>
      </c>
      <c r="W169" s="106">
        <v>0.01</v>
      </c>
      <c r="X169" s="106">
        <v>0.01</v>
      </c>
      <c r="Y169" s="106">
        <v>0.01</v>
      </c>
      <c r="Z169" s="106">
        <v>0.01</v>
      </c>
      <c r="AA169" s="106">
        <v>0.01</v>
      </c>
      <c r="AB169" s="106">
        <v>0.01</v>
      </c>
      <c r="AC169" s="106">
        <v>0.01</v>
      </c>
      <c r="AD169" s="106">
        <v>0.01</v>
      </c>
      <c r="AE169" s="106">
        <v>0.01</v>
      </c>
      <c r="AF169" s="106">
        <v>0.01</v>
      </c>
      <c r="AG169" s="106">
        <v>0.01</v>
      </c>
      <c r="AH169" s="106">
        <v>0.01</v>
      </c>
      <c r="AI169" s="106">
        <v>0.01</v>
      </c>
      <c r="AJ169" s="106">
        <v>0.01</v>
      </c>
      <c r="AK169" s="106">
        <v>0.01</v>
      </c>
      <c r="AL169" s="106">
        <v>0.01</v>
      </c>
      <c r="AM169" s="106">
        <v>0.01</v>
      </c>
      <c r="AN169" s="106">
        <v>0.01</v>
      </c>
      <c r="AO169" s="106">
        <v>0.01</v>
      </c>
      <c r="AP169" s="106">
        <v>0.01</v>
      </c>
      <c r="AQ169" s="106">
        <v>0.01</v>
      </c>
      <c r="AR169" s="106">
        <v>0.01</v>
      </c>
      <c r="AS169" s="106">
        <v>0.01</v>
      </c>
      <c r="AT169" s="106">
        <v>0.01</v>
      </c>
      <c r="AU169" s="106">
        <v>0.01</v>
      </c>
    </row>
    <row r="170" spans="4:47">
      <c r="D170" s="92" t="s">
        <v>214</v>
      </c>
      <c r="E170" s="92" t="s">
        <v>67</v>
      </c>
      <c r="F170" s="93" t="str">
        <f>F169</f>
        <v>MKr14</v>
      </c>
      <c r="G170" s="103">
        <f t="shared" ref="G170:AU170" si="94">G151*0.25</f>
        <v>11.5</v>
      </c>
      <c r="H170" s="103">
        <f t="shared" si="94"/>
        <v>11.5</v>
      </c>
      <c r="I170" s="103">
        <f t="shared" si="94"/>
        <v>11.5</v>
      </c>
      <c r="J170" s="103">
        <f t="shared" si="94"/>
        <v>11.425000000000001</v>
      </c>
      <c r="K170" s="103">
        <f t="shared" si="94"/>
        <v>11.324999999999999</v>
      </c>
      <c r="L170" s="103">
        <f t="shared" si="94"/>
        <v>11.225</v>
      </c>
      <c r="M170" s="103">
        <f t="shared" si="94"/>
        <v>11.35</v>
      </c>
      <c r="N170" s="103">
        <f t="shared" si="94"/>
        <v>11.475</v>
      </c>
      <c r="O170" s="103">
        <f t="shared" si="94"/>
        <v>11.294868050622464</v>
      </c>
      <c r="P170" s="103">
        <f t="shared" si="94"/>
        <v>11.279400140745098</v>
      </c>
      <c r="Q170" s="103">
        <f t="shared" si="94"/>
        <v>11.312097425783408</v>
      </c>
      <c r="R170" s="103">
        <f t="shared" si="94"/>
        <v>11.297562531899668</v>
      </c>
      <c r="S170" s="103">
        <f t="shared" si="94"/>
        <v>11.348030368434129</v>
      </c>
      <c r="T170" s="103">
        <f t="shared" si="94"/>
        <v>11.41110848141796</v>
      </c>
      <c r="U170" s="103">
        <f t="shared" si="94"/>
        <v>11.480753774525216</v>
      </c>
      <c r="V170" s="103">
        <f t="shared" si="94"/>
        <v>11.551750361101513</v>
      </c>
      <c r="W170" s="103">
        <f t="shared" si="94"/>
        <v>11.604932745066808</v>
      </c>
      <c r="X170" s="103">
        <f t="shared" si="94"/>
        <v>11.657764830956497</v>
      </c>
      <c r="Y170" s="103">
        <f t="shared" si="94"/>
        <v>11.709981130768291</v>
      </c>
      <c r="Z170" s="103">
        <f t="shared" si="94"/>
        <v>11.763510976689322</v>
      </c>
      <c r="AA170" s="103">
        <f t="shared" si="94"/>
        <v>11.815776596049293</v>
      </c>
      <c r="AB170" s="103">
        <f t="shared" si="94"/>
        <v>11.840792317093445</v>
      </c>
      <c r="AC170" s="103">
        <f t="shared" si="94"/>
        <v>11.865762206921538</v>
      </c>
      <c r="AD170" s="103">
        <f t="shared" si="94"/>
        <v>11.890686557801363</v>
      </c>
      <c r="AE170" s="103">
        <f t="shared" si="94"/>
        <v>11.915565657391058</v>
      </c>
      <c r="AF170" s="103">
        <f t="shared" si="94"/>
        <v>11.940399788787957</v>
      </c>
      <c r="AG170" s="103">
        <f t="shared" si="94"/>
        <v>11.96538942725668</v>
      </c>
      <c r="AH170" s="103">
        <f t="shared" si="94"/>
        <v>11.99030602162429</v>
      </c>
      <c r="AI170" s="103">
        <f t="shared" si="94"/>
        <v>12.015150055072155</v>
      </c>
      <c r="AJ170" s="103">
        <f t="shared" si="94"/>
        <v>12.039922004208098</v>
      </c>
      <c r="AK170" s="103">
        <f t="shared" si="94"/>
        <v>12.064622339136843</v>
      </c>
      <c r="AL170" s="103">
        <f t="shared" si="94"/>
        <v>12.094406678579805</v>
      </c>
      <c r="AM170" s="103">
        <f t="shared" si="94"/>
        <v>12.124078924136491</v>
      </c>
      <c r="AN170" s="103">
        <f t="shared" si="94"/>
        <v>12.153639783922587</v>
      </c>
      <c r="AO170" s="103">
        <f t="shared" si="94"/>
        <v>12.183089957138392</v>
      </c>
      <c r="AP170" s="103">
        <f t="shared" si="94"/>
        <v>12.212430134165137</v>
      </c>
      <c r="AQ170" s="103">
        <f t="shared" si="94"/>
        <v>12.256143704717205</v>
      </c>
      <c r="AR170" s="103">
        <f t="shared" si="94"/>
        <v>12.299679871973648</v>
      </c>
      <c r="AS170" s="103">
        <f t="shared" si="94"/>
        <v>12.343039610164922</v>
      </c>
      <c r="AT170" s="103">
        <f t="shared" si="94"/>
        <v>12.386223881805252</v>
      </c>
      <c r="AU170" s="103">
        <f t="shared" si="94"/>
        <v>12.429233637820181</v>
      </c>
    </row>
    <row r="171" spans="4:47">
      <c r="D171" s="92" t="s">
        <v>215</v>
      </c>
      <c r="E171" s="92" t="s">
        <v>216</v>
      </c>
      <c r="F171" s="93" t="s">
        <v>217</v>
      </c>
      <c r="G171" s="103">
        <f t="shared" ref="G171:AU171" si="95">G151</f>
        <v>46</v>
      </c>
      <c r="H171" s="103">
        <f t="shared" si="95"/>
        <v>46</v>
      </c>
      <c r="I171" s="103">
        <f t="shared" si="95"/>
        <v>46</v>
      </c>
      <c r="J171" s="103">
        <f t="shared" si="95"/>
        <v>45.7</v>
      </c>
      <c r="K171" s="103">
        <f t="shared" si="95"/>
        <v>45.3</v>
      </c>
      <c r="L171" s="103">
        <f t="shared" si="95"/>
        <v>44.9</v>
      </c>
      <c r="M171" s="103">
        <f t="shared" si="95"/>
        <v>45.4</v>
      </c>
      <c r="N171" s="103">
        <f t="shared" si="95"/>
        <v>45.9</v>
      </c>
      <c r="O171" s="103">
        <f t="shared" si="95"/>
        <v>45.179472202489855</v>
      </c>
      <c r="P171" s="103">
        <f t="shared" si="95"/>
        <v>45.117600562980392</v>
      </c>
      <c r="Q171" s="103">
        <f t="shared" si="95"/>
        <v>45.248389703133633</v>
      </c>
      <c r="R171" s="103">
        <f t="shared" si="95"/>
        <v>45.190250127598674</v>
      </c>
      <c r="S171" s="103">
        <f t="shared" si="95"/>
        <v>45.392121473736516</v>
      </c>
      <c r="T171" s="103">
        <f t="shared" si="95"/>
        <v>45.644433925671841</v>
      </c>
      <c r="U171" s="103">
        <f t="shared" si="95"/>
        <v>45.923015098100862</v>
      </c>
      <c r="V171" s="103">
        <f t="shared" si="95"/>
        <v>46.207001444406053</v>
      </c>
      <c r="W171" s="103">
        <f t="shared" si="95"/>
        <v>46.419730980267232</v>
      </c>
      <c r="X171" s="103">
        <f t="shared" si="95"/>
        <v>46.631059323825987</v>
      </c>
      <c r="Y171" s="103">
        <f t="shared" si="95"/>
        <v>46.839924523073165</v>
      </c>
      <c r="Z171" s="103">
        <f t="shared" si="95"/>
        <v>47.054043906757286</v>
      </c>
      <c r="AA171" s="103">
        <f t="shared" si="95"/>
        <v>47.263106384197172</v>
      </c>
      <c r="AB171" s="103">
        <f t="shared" si="95"/>
        <v>47.363169268373781</v>
      </c>
      <c r="AC171" s="103">
        <f t="shared" si="95"/>
        <v>47.463048827686151</v>
      </c>
      <c r="AD171" s="103">
        <f t="shared" si="95"/>
        <v>47.562746231205452</v>
      </c>
      <c r="AE171" s="103">
        <f t="shared" si="95"/>
        <v>47.662262629564232</v>
      </c>
      <c r="AF171" s="103">
        <f t="shared" si="95"/>
        <v>47.761599155151828</v>
      </c>
      <c r="AG171" s="103">
        <f t="shared" si="95"/>
        <v>47.861557709026719</v>
      </c>
      <c r="AH171" s="103">
        <f t="shared" si="95"/>
        <v>47.961224086497161</v>
      </c>
      <c r="AI171" s="103">
        <f t="shared" si="95"/>
        <v>48.06060022028862</v>
      </c>
      <c r="AJ171" s="103">
        <f t="shared" si="95"/>
        <v>48.159688016832391</v>
      </c>
      <c r="AK171" s="103">
        <f t="shared" si="95"/>
        <v>48.258489356547372</v>
      </c>
      <c r="AL171" s="103">
        <f t="shared" si="95"/>
        <v>48.37762671431922</v>
      </c>
      <c r="AM171" s="103">
        <f t="shared" si="95"/>
        <v>48.496315696545963</v>
      </c>
      <c r="AN171" s="103">
        <f t="shared" si="95"/>
        <v>48.614559135690349</v>
      </c>
      <c r="AO171" s="103">
        <f t="shared" si="95"/>
        <v>48.73235982855357</v>
      </c>
      <c r="AP171" s="103">
        <f t="shared" si="95"/>
        <v>48.849720536660548</v>
      </c>
      <c r="AQ171" s="103">
        <f t="shared" si="95"/>
        <v>49.024574818868821</v>
      </c>
      <c r="AR171" s="103">
        <f t="shared" si="95"/>
        <v>49.198719487894593</v>
      </c>
      <c r="AS171" s="103">
        <f t="shared" si="95"/>
        <v>49.372158440659689</v>
      </c>
      <c r="AT171" s="103">
        <f t="shared" si="95"/>
        <v>49.544895527221009</v>
      </c>
      <c r="AU171" s="103">
        <f t="shared" si="95"/>
        <v>49.716934551280723</v>
      </c>
    </row>
    <row r="172" spans="4:47">
      <c r="D172" s="92"/>
      <c r="E172" s="92" t="s">
        <v>218</v>
      </c>
      <c r="F172" s="93" t="s">
        <v>217</v>
      </c>
      <c r="G172" s="103">
        <f t="shared" ref="G172:AU172" si="96">$E$196*G122</f>
        <v>11.55</v>
      </c>
      <c r="H172" s="103">
        <f t="shared" si="96"/>
        <v>13.85</v>
      </c>
      <c r="I172" s="103">
        <f t="shared" si="96"/>
        <v>11.95</v>
      </c>
      <c r="J172" s="103">
        <f t="shared" si="96"/>
        <v>10.15</v>
      </c>
      <c r="K172" s="103">
        <f t="shared" si="96"/>
        <v>8.6</v>
      </c>
      <c r="L172" s="103">
        <f t="shared" si="96"/>
        <v>7.85</v>
      </c>
      <c r="M172" s="103">
        <f t="shared" si="96"/>
        <v>6.1</v>
      </c>
      <c r="N172" s="103">
        <f t="shared" si="96"/>
        <v>5.85</v>
      </c>
      <c r="O172" s="103">
        <f t="shared" si="96"/>
        <v>11.467898064011884</v>
      </c>
      <c r="P172" s="103">
        <f t="shared" si="96"/>
        <v>7.7663830030950765</v>
      </c>
      <c r="Q172" s="103">
        <f t="shared" si="96"/>
        <v>6.4647759447939386</v>
      </c>
      <c r="R172" s="103">
        <f t="shared" si="96"/>
        <v>6.5830294771624471</v>
      </c>
      <c r="S172" s="103">
        <f t="shared" si="96"/>
        <v>6.8367367407151214</v>
      </c>
      <c r="T172" s="103">
        <f t="shared" si="96"/>
        <v>7.0869633419431945</v>
      </c>
      <c r="U172" s="103">
        <f t="shared" si="96"/>
        <v>7.3237003604902249</v>
      </c>
      <c r="V172" s="103">
        <f t="shared" si="96"/>
        <v>7.2904494140519214</v>
      </c>
      <c r="W172" s="103">
        <f t="shared" si="96"/>
        <v>7.2658292469417001</v>
      </c>
      <c r="X172" s="103">
        <f t="shared" si="96"/>
        <v>7.2386152965441681</v>
      </c>
      <c r="Y172" s="103">
        <f t="shared" si="96"/>
        <v>7.2065953240946836</v>
      </c>
      <c r="Z172" s="103">
        <f t="shared" si="96"/>
        <v>7.1719818027432378</v>
      </c>
      <c r="AA172" s="103">
        <f t="shared" si="96"/>
        <v>7.1332515760414905</v>
      </c>
      <c r="AB172" s="103">
        <f t="shared" si="96"/>
        <v>7.1153465320667548</v>
      </c>
      <c r="AC172" s="103">
        <f t="shared" si="96"/>
        <v>7.097518632127068</v>
      </c>
      <c r="AD172" s="103">
        <f t="shared" si="96"/>
        <v>7.0795572350830023</v>
      </c>
      <c r="AE172" s="103">
        <f t="shared" si="96"/>
        <v>7.0616767132396783</v>
      </c>
      <c r="AF172" s="103">
        <f t="shared" si="96"/>
        <v>7.0437860033118742</v>
      </c>
      <c r="AG172" s="103">
        <f t="shared" si="96"/>
        <v>7.0259928453493545</v>
      </c>
      <c r="AH172" s="103">
        <f t="shared" si="96"/>
        <v>7.0080856252282011</v>
      </c>
      <c r="AI172" s="103">
        <f t="shared" si="96"/>
        <v>6.990255369175598</v>
      </c>
      <c r="AJ172" s="103">
        <f t="shared" si="96"/>
        <v>6.9723272493975728</v>
      </c>
      <c r="AK172" s="103">
        <f t="shared" si="96"/>
        <v>6.9544309358125274</v>
      </c>
      <c r="AL172" s="103">
        <f t="shared" si="96"/>
        <v>6.9365345690910853</v>
      </c>
      <c r="AM172" s="103">
        <f t="shared" si="96"/>
        <v>6.9183052264039517</v>
      </c>
      <c r="AN172" s="103">
        <f t="shared" si="96"/>
        <v>6.900075278683218</v>
      </c>
      <c r="AO172" s="103">
        <f t="shared" si="96"/>
        <v>6.8818447251553092</v>
      </c>
      <c r="AP172" s="103">
        <f t="shared" si="96"/>
        <v>6.8636135650456671</v>
      </c>
      <c r="AQ172" s="103">
        <f t="shared" si="96"/>
        <v>6.8453817975787317</v>
      </c>
      <c r="AR172" s="103">
        <f t="shared" si="96"/>
        <v>6.8271494219779587</v>
      </c>
      <c r="AS172" s="103">
        <f t="shared" si="96"/>
        <v>6.808916437465812</v>
      </c>
      <c r="AT172" s="103">
        <f t="shared" si="96"/>
        <v>6.7906828432637569</v>
      </c>
      <c r="AU172" s="103">
        <f t="shared" si="96"/>
        <v>6.7724486385922678</v>
      </c>
    </row>
    <row r="173" spans="4:47">
      <c r="D173" s="92"/>
      <c r="E173" s="92" t="s">
        <v>219</v>
      </c>
      <c r="F173" s="93" t="s">
        <v>217</v>
      </c>
      <c r="G173" s="103">
        <f>$E$198</f>
        <v>4.1805555555555554</v>
      </c>
      <c r="H173" s="103">
        <f t="shared" ref="H173:AU173" si="97">$E$198</f>
        <v>4.1805555555555554</v>
      </c>
      <c r="I173" s="103">
        <f t="shared" si="97"/>
        <v>4.1805555555555554</v>
      </c>
      <c r="J173" s="103">
        <f t="shared" si="97"/>
        <v>4.1805555555555554</v>
      </c>
      <c r="K173" s="103">
        <f t="shared" si="97"/>
        <v>4.1805555555555554</v>
      </c>
      <c r="L173" s="103">
        <f t="shared" si="97"/>
        <v>4.1805555555555554</v>
      </c>
      <c r="M173" s="103">
        <f t="shared" si="97"/>
        <v>4.1805555555555554</v>
      </c>
      <c r="N173" s="103">
        <f t="shared" si="97"/>
        <v>4.1805555555555554</v>
      </c>
      <c r="O173" s="103">
        <f t="shared" si="97"/>
        <v>4.1805555555555554</v>
      </c>
      <c r="P173" s="103">
        <f t="shared" si="97"/>
        <v>4.1805555555555554</v>
      </c>
      <c r="Q173" s="103">
        <f t="shared" si="97"/>
        <v>4.1805555555555554</v>
      </c>
      <c r="R173" s="103">
        <f t="shared" si="97"/>
        <v>4.1805555555555554</v>
      </c>
      <c r="S173" s="103">
        <f t="shared" si="97"/>
        <v>4.1805555555555554</v>
      </c>
      <c r="T173" s="103">
        <f t="shared" si="97"/>
        <v>4.1805555555555554</v>
      </c>
      <c r="U173" s="103">
        <f t="shared" si="97"/>
        <v>4.1805555555555554</v>
      </c>
      <c r="V173" s="103">
        <f t="shared" si="97"/>
        <v>4.1805555555555554</v>
      </c>
      <c r="W173" s="103">
        <f t="shared" si="97"/>
        <v>4.1805555555555554</v>
      </c>
      <c r="X173" s="103">
        <f t="shared" si="97"/>
        <v>4.1805555555555554</v>
      </c>
      <c r="Y173" s="103">
        <f t="shared" si="97"/>
        <v>4.1805555555555554</v>
      </c>
      <c r="Z173" s="103">
        <f t="shared" si="97"/>
        <v>4.1805555555555554</v>
      </c>
      <c r="AA173" s="103">
        <f t="shared" si="97"/>
        <v>4.1805555555555554</v>
      </c>
      <c r="AB173" s="103">
        <f t="shared" si="97"/>
        <v>4.1805555555555554</v>
      </c>
      <c r="AC173" s="103">
        <f t="shared" si="97"/>
        <v>4.1805555555555554</v>
      </c>
      <c r="AD173" s="103">
        <f t="shared" si="97"/>
        <v>4.1805555555555554</v>
      </c>
      <c r="AE173" s="103">
        <f t="shared" si="97"/>
        <v>4.1805555555555554</v>
      </c>
      <c r="AF173" s="103">
        <f t="shared" si="97"/>
        <v>4.1805555555555554</v>
      </c>
      <c r="AG173" s="103">
        <f t="shared" si="97"/>
        <v>4.1805555555555554</v>
      </c>
      <c r="AH173" s="103">
        <f t="shared" si="97"/>
        <v>4.1805555555555554</v>
      </c>
      <c r="AI173" s="103">
        <f t="shared" si="97"/>
        <v>4.1805555555555554</v>
      </c>
      <c r="AJ173" s="103">
        <f t="shared" si="97"/>
        <v>4.1805555555555554</v>
      </c>
      <c r="AK173" s="103">
        <f t="shared" si="97"/>
        <v>4.1805555555555554</v>
      </c>
      <c r="AL173" s="103">
        <f t="shared" si="97"/>
        <v>4.1805555555555554</v>
      </c>
      <c r="AM173" s="103">
        <f t="shared" si="97"/>
        <v>4.1805555555555554</v>
      </c>
      <c r="AN173" s="103">
        <f t="shared" si="97"/>
        <v>4.1805555555555554</v>
      </c>
      <c r="AO173" s="103">
        <f t="shared" si="97"/>
        <v>4.1805555555555554</v>
      </c>
      <c r="AP173" s="103">
        <f t="shared" si="97"/>
        <v>4.1805555555555554</v>
      </c>
      <c r="AQ173" s="103">
        <f t="shared" si="97"/>
        <v>4.1805555555555554</v>
      </c>
      <c r="AR173" s="103">
        <f t="shared" si="97"/>
        <v>4.1805555555555554</v>
      </c>
      <c r="AS173" s="103">
        <f t="shared" si="97"/>
        <v>4.1805555555555554</v>
      </c>
      <c r="AT173" s="103">
        <f t="shared" si="97"/>
        <v>4.1805555555555554</v>
      </c>
      <c r="AU173" s="103">
        <f t="shared" si="97"/>
        <v>4.1805555555555554</v>
      </c>
    </row>
    <row r="174" spans="4:47">
      <c r="D174" s="92" t="s">
        <v>220</v>
      </c>
      <c r="E174" s="92" t="s">
        <v>221</v>
      </c>
      <c r="F174" s="93" t="s">
        <v>217</v>
      </c>
      <c r="G174" s="103">
        <f>$E$179</f>
        <v>0.1</v>
      </c>
      <c r="H174" s="103">
        <f t="shared" ref="H174:AU174" si="98">$E$179</f>
        <v>0.1</v>
      </c>
      <c r="I174" s="103">
        <f t="shared" si="98"/>
        <v>0.1</v>
      </c>
      <c r="J174" s="103">
        <f t="shared" si="98"/>
        <v>0.1</v>
      </c>
      <c r="K174" s="103">
        <f t="shared" si="98"/>
        <v>0.1</v>
      </c>
      <c r="L174" s="103">
        <f t="shared" si="98"/>
        <v>0.1</v>
      </c>
      <c r="M174" s="103">
        <f t="shared" si="98"/>
        <v>0.1</v>
      </c>
      <c r="N174" s="103">
        <f t="shared" si="98"/>
        <v>0.1</v>
      </c>
      <c r="O174" s="103">
        <f t="shared" si="98"/>
        <v>0.1</v>
      </c>
      <c r="P174" s="103">
        <f t="shared" si="98"/>
        <v>0.1</v>
      </c>
      <c r="Q174" s="103">
        <f t="shared" si="98"/>
        <v>0.1</v>
      </c>
      <c r="R174" s="103">
        <f t="shared" si="98"/>
        <v>0.1</v>
      </c>
      <c r="S174" s="103">
        <f t="shared" si="98"/>
        <v>0.1</v>
      </c>
      <c r="T174" s="103">
        <f t="shared" si="98"/>
        <v>0.1</v>
      </c>
      <c r="U174" s="103">
        <f t="shared" si="98"/>
        <v>0.1</v>
      </c>
      <c r="V174" s="103">
        <f t="shared" si="98"/>
        <v>0.1</v>
      </c>
      <c r="W174" s="103">
        <f t="shared" si="98"/>
        <v>0.1</v>
      </c>
      <c r="X174" s="103">
        <f t="shared" si="98"/>
        <v>0.1</v>
      </c>
      <c r="Y174" s="103">
        <f t="shared" si="98"/>
        <v>0.1</v>
      </c>
      <c r="Z174" s="103">
        <f t="shared" si="98"/>
        <v>0.1</v>
      </c>
      <c r="AA174" s="103">
        <f t="shared" si="98"/>
        <v>0.1</v>
      </c>
      <c r="AB174" s="103">
        <f t="shared" si="98"/>
        <v>0.1</v>
      </c>
      <c r="AC174" s="103">
        <f t="shared" si="98"/>
        <v>0.1</v>
      </c>
      <c r="AD174" s="103">
        <f t="shared" si="98"/>
        <v>0.1</v>
      </c>
      <c r="AE174" s="103">
        <f t="shared" si="98"/>
        <v>0.1</v>
      </c>
      <c r="AF174" s="103">
        <f t="shared" si="98"/>
        <v>0.1</v>
      </c>
      <c r="AG174" s="103">
        <f t="shared" si="98"/>
        <v>0.1</v>
      </c>
      <c r="AH174" s="103">
        <f t="shared" si="98"/>
        <v>0.1</v>
      </c>
      <c r="AI174" s="103">
        <f t="shared" si="98"/>
        <v>0.1</v>
      </c>
      <c r="AJ174" s="103">
        <f t="shared" si="98"/>
        <v>0.1</v>
      </c>
      <c r="AK174" s="103">
        <f t="shared" si="98"/>
        <v>0.1</v>
      </c>
      <c r="AL174" s="103">
        <f t="shared" si="98"/>
        <v>0.1</v>
      </c>
      <c r="AM174" s="103">
        <f t="shared" si="98"/>
        <v>0.1</v>
      </c>
      <c r="AN174" s="103">
        <f t="shared" si="98"/>
        <v>0.1</v>
      </c>
      <c r="AO174" s="103">
        <f t="shared" si="98"/>
        <v>0.1</v>
      </c>
      <c r="AP174" s="103">
        <f t="shared" si="98"/>
        <v>0.1</v>
      </c>
      <c r="AQ174" s="103">
        <f t="shared" si="98"/>
        <v>0.1</v>
      </c>
      <c r="AR174" s="103">
        <f t="shared" si="98"/>
        <v>0.1</v>
      </c>
      <c r="AS174" s="103">
        <f t="shared" si="98"/>
        <v>0.1</v>
      </c>
      <c r="AT174" s="103">
        <f t="shared" si="98"/>
        <v>0.1</v>
      </c>
      <c r="AU174" s="103">
        <f t="shared" si="98"/>
        <v>0.1</v>
      </c>
    </row>
    <row r="175" spans="4:47">
      <c r="D175" s="92"/>
      <c r="E175" s="92"/>
      <c r="F175" s="93"/>
      <c r="G175" s="92"/>
      <c r="H175" s="66"/>
    </row>
    <row r="176" spans="4:47">
      <c r="D176" s="92"/>
      <c r="E176" s="92"/>
      <c r="F176" s="93"/>
      <c r="G176" s="92"/>
      <c r="H176" s="66"/>
    </row>
    <row r="177" spans="3:9" ht="13.8" thickBot="1">
      <c r="D177" s="92"/>
      <c r="E177" s="92"/>
      <c r="F177" s="93"/>
      <c r="G177" s="92"/>
      <c r="H177" s="66"/>
    </row>
    <row r="178" spans="3:9" ht="13.8" thickBot="1">
      <c r="C178" s="107" t="s">
        <v>222</v>
      </c>
      <c r="D178" s="108" t="s">
        <v>223</v>
      </c>
      <c r="E178" s="108"/>
      <c r="F178" s="108" t="s">
        <v>224</v>
      </c>
      <c r="G178" s="108" t="s">
        <v>225</v>
      </c>
      <c r="H178" s="108" t="s">
        <v>226</v>
      </c>
      <c r="I178" s="109" t="s">
        <v>0</v>
      </c>
    </row>
    <row r="179" spans="3:9">
      <c r="C179" s="110" t="s">
        <v>194</v>
      </c>
      <c r="D179" s="48" t="s">
        <v>227</v>
      </c>
      <c r="E179" s="48">
        <v>0.1</v>
      </c>
      <c r="F179" s="48" t="s">
        <v>228</v>
      </c>
      <c r="G179" s="48" t="s">
        <v>229</v>
      </c>
      <c r="I179" s="111"/>
    </row>
    <row r="180" spans="3:9">
      <c r="C180" s="110" t="s">
        <v>230</v>
      </c>
      <c r="D180" s="48" t="s">
        <v>475</v>
      </c>
      <c r="E180" s="112">
        <v>3</v>
      </c>
      <c r="F180" s="48" t="s">
        <v>231</v>
      </c>
      <c r="G180" s="48" t="s">
        <v>232</v>
      </c>
      <c r="I180" s="111"/>
    </row>
    <row r="181" spans="3:9">
      <c r="C181" s="110" t="s">
        <v>233</v>
      </c>
      <c r="D181" s="48" t="s">
        <v>476</v>
      </c>
      <c r="E181" s="48">
        <v>3</v>
      </c>
      <c r="F181" s="48" t="s">
        <v>231</v>
      </c>
      <c r="G181" s="48" t="s">
        <v>232</v>
      </c>
      <c r="I181" s="111"/>
    </row>
    <row r="182" spans="3:9">
      <c r="C182" s="110" t="s">
        <v>234</v>
      </c>
      <c r="D182" s="48" t="s">
        <v>476</v>
      </c>
      <c r="E182" s="48">
        <v>3</v>
      </c>
      <c r="F182" s="48" t="s">
        <v>231</v>
      </c>
      <c r="G182" s="66" t="s">
        <v>232</v>
      </c>
      <c r="H182" s="66"/>
      <c r="I182" s="111"/>
    </row>
    <row r="183" spans="3:9">
      <c r="C183" s="110" t="s">
        <v>235</v>
      </c>
      <c r="D183" s="113" t="s">
        <v>236</v>
      </c>
      <c r="E183" s="48">
        <v>1.1000000000000001</v>
      </c>
      <c r="F183" s="48" t="s">
        <v>231</v>
      </c>
      <c r="G183" s="48" t="s">
        <v>232</v>
      </c>
      <c r="H183" s="66"/>
    </row>
    <row r="184" spans="3:9">
      <c r="C184" s="110" t="s">
        <v>237</v>
      </c>
      <c r="D184" s="66" t="s">
        <v>238</v>
      </c>
      <c r="E184" s="114">
        <v>63.673753033597997</v>
      </c>
      <c r="F184" s="48" t="s">
        <v>228</v>
      </c>
      <c r="G184" s="48" t="s">
        <v>239</v>
      </c>
      <c r="I184" s="115">
        <v>41640</v>
      </c>
    </row>
    <row r="185" spans="3:9">
      <c r="C185" s="110" t="s">
        <v>240</v>
      </c>
      <c r="D185" s="66" t="s">
        <v>241</v>
      </c>
      <c r="E185" s="114">
        <v>99.186998923418699</v>
      </c>
      <c r="F185" s="48" t="s">
        <v>228</v>
      </c>
      <c r="G185" s="48" t="s">
        <v>239</v>
      </c>
      <c r="I185" s="115">
        <v>41640</v>
      </c>
    </row>
    <row r="186" spans="3:9">
      <c r="C186" s="110" t="s">
        <v>242</v>
      </c>
      <c r="D186" s="48" t="s">
        <v>243</v>
      </c>
      <c r="E186" s="48"/>
      <c r="F186" s="48"/>
      <c r="G186" s="48" t="s">
        <v>232</v>
      </c>
      <c r="I186" s="111"/>
    </row>
    <row r="187" spans="3:9">
      <c r="C187" s="116" t="s">
        <v>244</v>
      </c>
      <c r="D187" s="48" t="s">
        <v>477</v>
      </c>
      <c r="E187" s="48">
        <v>1.5</v>
      </c>
      <c r="F187" s="48" t="s">
        <v>245</v>
      </c>
      <c r="G187" s="66" t="s">
        <v>246</v>
      </c>
      <c r="I187" s="111"/>
    </row>
    <row r="188" spans="3:9" ht="14.4">
      <c r="C188" s="110" t="s">
        <v>247</v>
      </c>
      <c r="D188" s="66" t="str">
        <f>E188*100&amp;"% of imported crude oil cost"</f>
        <v>95% of imported crude oil cost</v>
      </c>
      <c r="E188" s="117">
        <v>0.95</v>
      </c>
      <c r="F188" s="48"/>
      <c r="G188" s="48" t="s">
        <v>248</v>
      </c>
      <c r="H188" s="66" t="s">
        <v>249</v>
      </c>
      <c r="I188" s="111"/>
    </row>
    <row r="189" spans="3:9" ht="14.4">
      <c r="C189" s="110" t="s">
        <v>250</v>
      </c>
      <c r="D189" s="48" t="str">
        <f>E189*100&amp;"% of imported natural gas cost"</f>
        <v>95% of imported natural gas cost</v>
      </c>
      <c r="E189" s="117">
        <v>0.95</v>
      </c>
      <c r="F189" s="48"/>
      <c r="G189" s="48" t="s">
        <v>248</v>
      </c>
      <c r="H189" s="48" t="s">
        <v>249</v>
      </c>
      <c r="I189" s="111"/>
    </row>
    <row r="190" spans="3:9" ht="14.4">
      <c r="C190" s="116" t="s">
        <v>251</v>
      </c>
      <c r="D190" s="48" t="str">
        <f>E190*100&amp;"% of imported crude oil cost"</f>
        <v>95% of imported crude oil cost</v>
      </c>
      <c r="E190" s="117">
        <v>0.95</v>
      </c>
      <c r="F190" s="48"/>
      <c r="G190" s="48" t="s">
        <v>232</v>
      </c>
      <c r="I190" s="111"/>
    </row>
    <row r="191" spans="3:9" ht="14.4">
      <c r="C191" s="116" t="s">
        <v>252</v>
      </c>
      <c r="D191" s="48" t="str">
        <f>E191*100&amp;"% of imported natural gas cost"</f>
        <v>95% of imported natural gas cost</v>
      </c>
      <c r="E191" s="117">
        <v>0.95</v>
      </c>
      <c r="F191" s="48"/>
      <c r="G191" s="48" t="s">
        <v>232</v>
      </c>
      <c r="I191" s="111"/>
    </row>
    <row r="192" spans="3:9">
      <c r="C192" s="116" t="s">
        <v>253</v>
      </c>
      <c r="D192" s="66" t="s">
        <v>254</v>
      </c>
      <c r="E192" s="118" t="s">
        <v>255</v>
      </c>
      <c r="F192" s="48"/>
      <c r="G192" s="48" t="s">
        <v>248</v>
      </c>
      <c r="I192" s="111"/>
    </row>
    <row r="193" spans="2:28" ht="15" thickBot="1">
      <c r="C193" s="119" t="s">
        <v>256</v>
      </c>
      <c r="D193" s="120" t="str">
        <f>E193*100&amp;"% of import technology price (set low to avoid export)"</f>
        <v>95% of import technology price (set low to avoid export)</v>
      </c>
      <c r="E193" s="121">
        <v>0.95</v>
      </c>
      <c r="F193" s="122"/>
      <c r="G193" s="122" t="s">
        <v>248</v>
      </c>
      <c r="H193" s="122"/>
      <c r="I193" s="123"/>
    </row>
    <row r="194" spans="2:28" s="66" customFormat="1">
      <c r="C194" s="66" t="str">
        <f>C210</f>
        <v>Export technology - Bio Naphtha (Petroleoum)</v>
      </c>
      <c r="D194" s="66" t="s">
        <v>257</v>
      </c>
      <c r="E194" s="124">
        <v>1</v>
      </c>
      <c r="G194" s="66" t="s">
        <v>258</v>
      </c>
    </row>
    <row r="195" spans="2:28" s="66" customFormat="1">
      <c r="C195" s="66" t="str">
        <f t="shared" ref="C195:C199" si="99">C211</f>
        <v>Export technology - Rape Cake</v>
      </c>
      <c r="E195" s="66">
        <f>E179</f>
        <v>0.1</v>
      </c>
      <c r="G195" s="66" t="s">
        <v>259</v>
      </c>
    </row>
    <row r="196" spans="2:28" s="66" customFormat="1">
      <c r="C196" s="66" t="str">
        <f t="shared" si="99"/>
        <v>Export technology - Sugar Beet Pulp</v>
      </c>
      <c r="D196" s="66" t="s">
        <v>260</v>
      </c>
      <c r="E196" s="124">
        <v>0.5</v>
      </c>
      <c r="G196" s="66" t="s">
        <v>232</v>
      </c>
    </row>
    <row r="197" spans="2:28" s="66" customFormat="1">
      <c r="C197" s="66">
        <f t="shared" si="99"/>
        <v>0</v>
      </c>
      <c r="E197" s="66">
        <v>0</v>
      </c>
      <c r="G197" s="66" t="s">
        <v>261</v>
      </c>
      <c r="Z197" s="125"/>
      <c r="AB197" s="125"/>
    </row>
    <row r="198" spans="2:28" s="66" customFormat="1">
      <c r="C198" s="66" t="str">
        <f t="shared" si="99"/>
        <v>Fossile fuel prices (CIF import price)</v>
      </c>
      <c r="E198" s="66">
        <f>43*0.35/3.6</f>
        <v>4.1805555555555554</v>
      </c>
      <c r="G198" s="66" t="s">
        <v>262</v>
      </c>
    </row>
    <row r="199" spans="2:28" s="66" customFormat="1">
      <c r="C199" s="66">
        <f t="shared" si="99"/>
        <v>0</v>
      </c>
      <c r="E199" s="66">
        <f>E179</f>
        <v>0.1</v>
      </c>
      <c r="G199" s="66" t="s">
        <v>259</v>
      </c>
    </row>
    <row r="200" spans="2:28" ht="14.4">
      <c r="D200" s="66"/>
      <c r="E200" s="117"/>
      <c r="F200" s="48"/>
    </row>
    <row r="201" spans="2:28" ht="18" thickBot="1">
      <c r="B201" s="92"/>
      <c r="C201" s="126" t="s">
        <v>263</v>
      </c>
      <c r="D201" s="93"/>
      <c r="E201" s="92"/>
      <c r="F201" s="66"/>
    </row>
    <row r="202" spans="2:28" ht="14.4" thickTop="1" thickBot="1">
      <c r="B202" s="92"/>
      <c r="C202" s="107" t="s">
        <v>222</v>
      </c>
      <c r="D202" s="108" t="s">
        <v>223</v>
      </c>
      <c r="E202" s="108"/>
      <c r="F202" s="108" t="s">
        <v>224</v>
      </c>
      <c r="G202" s="108" t="s">
        <v>225</v>
      </c>
      <c r="H202" s="109" t="s">
        <v>0</v>
      </c>
    </row>
    <row r="203" spans="2:28">
      <c r="B203" s="92"/>
      <c r="C203" s="127" t="s">
        <v>264</v>
      </c>
      <c r="D203" s="66" t="s">
        <v>265</v>
      </c>
      <c r="E203" s="128">
        <f>[14]BiomassCost!G30</f>
        <v>72.400000000000006</v>
      </c>
      <c r="F203" s="48" t="s">
        <v>266</v>
      </c>
      <c r="H203" s="111"/>
    </row>
    <row r="204" spans="2:28">
      <c r="B204" s="92"/>
      <c r="C204" s="127" t="s">
        <v>267</v>
      </c>
      <c r="D204" s="66" t="s">
        <v>268</v>
      </c>
      <c r="E204" s="128">
        <f>[14]BiomassCost!G33</f>
        <v>101.7</v>
      </c>
      <c r="F204" s="48" t="s">
        <v>266</v>
      </c>
      <c r="H204" s="111"/>
    </row>
    <row r="205" spans="2:28">
      <c r="B205" s="92"/>
      <c r="C205" s="127" t="s">
        <v>269</v>
      </c>
      <c r="D205" s="66" t="s">
        <v>270</v>
      </c>
      <c r="E205" s="128">
        <f>[14]BiomassCost!G31</f>
        <v>10.6</v>
      </c>
      <c r="F205" s="48" t="s">
        <v>266</v>
      </c>
      <c r="H205" s="111"/>
    </row>
    <row r="206" spans="2:28">
      <c r="B206" s="92"/>
      <c r="C206" s="127" t="s">
        <v>271</v>
      </c>
      <c r="D206" s="66" t="s">
        <v>272</v>
      </c>
      <c r="E206" s="128">
        <f>[14]BiomassCost!$G$43</f>
        <v>207.6</v>
      </c>
      <c r="F206" s="48" t="s">
        <v>266</v>
      </c>
      <c r="H206" s="111"/>
    </row>
    <row r="207" spans="2:28">
      <c r="B207" s="92"/>
      <c r="C207" s="127" t="s">
        <v>273</v>
      </c>
      <c r="D207" s="66" t="s">
        <v>272</v>
      </c>
      <c r="E207" s="128">
        <f>[14]BiomassCost!$G$43</f>
        <v>207.6</v>
      </c>
      <c r="F207" s="48" t="s">
        <v>266</v>
      </c>
      <c r="H207" s="111"/>
    </row>
    <row r="208" spans="2:28">
      <c r="B208" s="92"/>
      <c r="C208" s="127" t="s">
        <v>274</v>
      </c>
      <c r="D208" s="66" t="s">
        <v>275</v>
      </c>
      <c r="E208" s="128">
        <v>10</v>
      </c>
      <c r="F208" s="48" t="s">
        <v>266</v>
      </c>
      <c r="H208" s="111"/>
    </row>
    <row r="209" spans="2:47">
      <c r="B209" s="92"/>
      <c r="C209" s="127" t="s">
        <v>276</v>
      </c>
      <c r="D209" s="66" t="s">
        <v>275</v>
      </c>
      <c r="E209" s="128">
        <v>10</v>
      </c>
      <c r="F209" s="48" t="s">
        <v>266</v>
      </c>
      <c r="H209" s="111"/>
    </row>
    <row r="210" spans="2:47">
      <c r="B210" s="92"/>
      <c r="C210" s="127" t="s">
        <v>277</v>
      </c>
      <c r="D210" s="66" t="s">
        <v>275</v>
      </c>
      <c r="E210" s="128">
        <v>10</v>
      </c>
      <c r="F210" s="48" t="s">
        <v>266</v>
      </c>
      <c r="H210" s="111"/>
    </row>
    <row r="211" spans="2:47">
      <c r="B211" s="92"/>
      <c r="C211" s="127" t="s">
        <v>278</v>
      </c>
      <c r="D211" s="66" t="s">
        <v>275</v>
      </c>
      <c r="E211" s="128">
        <v>10</v>
      </c>
      <c r="F211" s="48" t="s">
        <v>266</v>
      </c>
      <c r="H211" s="111"/>
    </row>
    <row r="212" spans="2:47" ht="13.8" thickBot="1">
      <c r="C212" s="129" t="s">
        <v>279</v>
      </c>
      <c r="D212" s="120" t="s">
        <v>275</v>
      </c>
      <c r="E212" s="130">
        <v>10</v>
      </c>
      <c r="F212" s="122" t="s">
        <v>266</v>
      </c>
      <c r="G212" s="122"/>
      <c r="H212" s="123"/>
    </row>
    <row r="214" spans="2:47" ht="18" thickBot="1">
      <c r="B214" s="131"/>
      <c r="C214" s="126" t="s">
        <v>144</v>
      </c>
      <c r="D214" s="126"/>
      <c r="E214" s="126"/>
      <c r="F214" s="126"/>
      <c r="G214" s="126"/>
      <c r="H214" s="126"/>
      <c r="I214" s="126"/>
      <c r="J214" s="126"/>
      <c r="K214" s="126"/>
      <c r="L214" s="126"/>
      <c r="M214" s="126"/>
      <c r="N214" s="126"/>
      <c r="O214" s="126"/>
      <c r="P214" s="126"/>
      <c r="Q214" s="126"/>
      <c r="R214" s="126"/>
      <c r="S214" s="126"/>
      <c r="T214" s="126"/>
      <c r="U214" s="126"/>
      <c r="V214" s="126"/>
      <c r="W214" s="126"/>
      <c r="X214" s="126"/>
      <c r="Y214" s="126"/>
      <c r="Z214" s="126"/>
      <c r="AA214" s="126"/>
      <c r="AB214" s="126"/>
      <c r="AC214" s="126"/>
      <c r="AD214" s="126"/>
      <c r="AE214" s="126"/>
      <c r="AF214" s="126"/>
      <c r="AG214" s="126"/>
      <c r="AH214" s="126"/>
      <c r="AI214" s="126"/>
      <c r="AJ214" s="126"/>
      <c r="AK214" s="126"/>
      <c r="AL214" s="126"/>
      <c r="AM214" s="126"/>
      <c r="AN214" s="126"/>
      <c r="AO214" s="126"/>
      <c r="AP214" s="126"/>
      <c r="AQ214" s="126"/>
      <c r="AR214" s="126"/>
      <c r="AS214" s="126"/>
      <c r="AT214" s="126"/>
      <c r="AU214" s="126"/>
    </row>
    <row r="215" spans="2:47" ht="15" thickTop="1">
      <c r="B215" s="131"/>
      <c r="C215" s="132"/>
      <c r="D215" s="133"/>
      <c r="E215" s="133"/>
      <c r="F215" s="133"/>
      <c r="G215" s="132">
        <v>2010</v>
      </c>
      <c r="H215" s="132">
        <v>2011</v>
      </c>
      <c r="I215" s="132">
        <v>2012</v>
      </c>
      <c r="J215" s="132">
        <v>2013</v>
      </c>
      <c r="K215" s="132">
        <v>2014</v>
      </c>
      <c r="L215" s="132">
        <v>2015</v>
      </c>
      <c r="M215" s="132">
        <v>2016</v>
      </c>
      <c r="N215" s="132">
        <v>2017</v>
      </c>
      <c r="O215" s="132">
        <v>2018</v>
      </c>
      <c r="P215" s="132">
        <v>2019</v>
      </c>
      <c r="Q215" s="132">
        <v>2020</v>
      </c>
      <c r="R215" s="132">
        <v>2021</v>
      </c>
      <c r="S215" s="132">
        <v>2022</v>
      </c>
      <c r="T215" s="132">
        <v>2023</v>
      </c>
      <c r="U215" s="132">
        <v>2024</v>
      </c>
      <c r="V215" s="132">
        <v>2025</v>
      </c>
      <c r="W215" s="132">
        <v>2026</v>
      </c>
      <c r="X215" s="132">
        <v>2027</v>
      </c>
      <c r="Y215" s="132">
        <v>2028</v>
      </c>
      <c r="Z215" s="132">
        <v>2029</v>
      </c>
      <c r="AA215" s="132">
        <v>2030</v>
      </c>
      <c r="AB215" s="132">
        <v>2031</v>
      </c>
      <c r="AC215" s="132">
        <v>2032</v>
      </c>
      <c r="AD215" s="132">
        <v>2033</v>
      </c>
      <c r="AE215" s="132">
        <v>2034</v>
      </c>
      <c r="AF215" s="132">
        <v>2035</v>
      </c>
      <c r="AG215" s="132">
        <v>2036</v>
      </c>
      <c r="AH215" s="132">
        <v>2037</v>
      </c>
      <c r="AI215" s="132">
        <v>2038</v>
      </c>
      <c r="AJ215" s="132">
        <v>2039</v>
      </c>
      <c r="AK215" s="132">
        <v>2040</v>
      </c>
      <c r="AL215" s="132">
        <v>2041</v>
      </c>
      <c r="AM215" s="132">
        <v>2042</v>
      </c>
      <c r="AN215" s="132">
        <v>2043</v>
      </c>
      <c r="AO215" s="132">
        <v>2044</v>
      </c>
      <c r="AP215" s="132">
        <v>2045</v>
      </c>
      <c r="AQ215" s="132">
        <v>2046</v>
      </c>
      <c r="AR215" s="132">
        <v>2047</v>
      </c>
      <c r="AS215" s="132">
        <v>2048</v>
      </c>
      <c r="AT215" s="132">
        <v>2049</v>
      </c>
      <c r="AU215" s="132">
        <v>2050</v>
      </c>
    </row>
    <row r="216" spans="2:47" ht="14.4">
      <c r="B216" s="131"/>
      <c r="C216" s="134" t="s">
        <v>145</v>
      </c>
      <c r="D216" s="135"/>
      <c r="E216" s="135" t="s">
        <v>146</v>
      </c>
      <c r="F216" s="135" t="s">
        <v>147</v>
      </c>
      <c r="G216" s="136">
        <v>23.1</v>
      </c>
      <c r="H216" s="136">
        <v>27.7</v>
      </c>
      <c r="I216" s="136">
        <v>23.9</v>
      </c>
      <c r="J216" s="136">
        <v>20.3</v>
      </c>
      <c r="K216" s="136">
        <v>17.2</v>
      </c>
      <c r="L216" s="136">
        <v>15.7</v>
      </c>
      <c r="M216" s="136">
        <v>12.2</v>
      </c>
      <c r="N216" s="136">
        <v>11.7</v>
      </c>
      <c r="O216" s="136">
        <v>12.8</v>
      </c>
      <c r="P216" s="137">
        <v>23.406929880021178</v>
      </c>
      <c r="Q216" s="137">
        <v>22.320750500826144</v>
      </c>
      <c r="R216" s="137">
        <v>22.415233779280271</v>
      </c>
      <c r="S216" s="137">
        <v>21.958696459631067</v>
      </c>
      <c r="T216" s="137">
        <v>21.264781225277929</v>
      </c>
      <c r="U216" s="137">
        <v>20.867962592605565</v>
      </c>
      <c r="V216" s="137">
        <v>20.782407107600484</v>
      </c>
      <c r="W216" s="137">
        <v>20.995445244296899</v>
      </c>
      <c r="X216" s="137">
        <v>21.195931843995432</v>
      </c>
      <c r="Y216" s="137">
        <v>21.376250794374826</v>
      </c>
      <c r="Z216" s="137">
        <v>21.548170886437006</v>
      </c>
      <c r="AA216" s="137">
        <v>21.695318201462513</v>
      </c>
      <c r="AB216" s="137">
        <v>21.767199086953433</v>
      </c>
      <c r="AC216" s="137">
        <v>21.825017030148729</v>
      </c>
      <c r="AD216" s="137">
        <v>21.878276139633737</v>
      </c>
      <c r="AE216" s="137">
        <v>21.917992887383534</v>
      </c>
      <c r="AF216" s="137">
        <v>21.9556878669204</v>
      </c>
      <c r="AG216" s="137">
        <v>22.029714738820417</v>
      </c>
      <c r="AH216" s="137">
        <v>22.099296654325173</v>
      </c>
      <c r="AI216" s="137">
        <v>22.153632116105896</v>
      </c>
      <c r="AJ216" s="137">
        <v>22.203402762241502</v>
      </c>
      <c r="AK216" s="137">
        <v>22.241349337329673</v>
      </c>
      <c r="AL216" s="138">
        <f>($AK$216-$AB$216)/10+AK216</f>
        <v>22.288764362367296</v>
      </c>
      <c r="AM216" s="138">
        <f t="shared" ref="AM216:AU220" si="100">($AK$216-$AB$216)/10+AL216</f>
        <v>22.336179387404918</v>
      </c>
      <c r="AN216" s="138">
        <f t="shared" si="100"/>
        <v>22.383594412442541</v>
      </c>
      <c r="AO216" s="138">
        <f t="shared" si="100"/>
        <v>22.431009437480164</v>
      </c>
      <c r="AP216" s="138">
        <f t="shared" si="100"/>
        <v>22.478424462517786</v>
      </c>
      <c r="AQ216" s="138">
        <f t="shared" si="100"/>
        <v>22.525839487555409</v>
      </c>
      <c r="AR216" s="138">
        <f t="shared" si="100"/>
        <v>22.573254512593032</v>
      </c>
      <c r="AS216" s="138">
        <f t="shared" si="100"/>
        <v>22.620669537630654</v>
      </c>
      <c r="AT216" s="138">
        <f t="shared" si="100"/>
        <v>22.668084562668277</v>
      </c>
      <c r="AU216" s="138">
        <f t="shared" si="100"/>
        <v>22.715499587705899</v>
      </c>
    </row>
    <row r="217" spans="2:47" ht="14.4">
      <c r="B217" s="131"/>
      <c r="C217" s="132" t="s">
        <v>148</v>
      </c>
      <c r="D217" s="139"/>
      <c r="E217" s="139" t="s">
        <v>146</v>
      </c>
      <c r="F217" s="139" t="s">
        <v>147</v>
      </c>
      <c r="G217" s="133">
        <v>76.2</v>
      </c>
      <c r="H217" s="133">
        <v>106.1</v>
      </c>
      <c r="I217" s="133">
        <v>112.9</v>
      </c>
      <c r="J217" s="133">
        <v>100.3</v>
      </c>
      <c r="K217" s="133">
        <v>97.3</v>
      </c>
      <c r="L217" s="133">
        <v>62.7</v>
      </c>
      <c r="M217" s="133">
        <v>59.9</v>
      </c>
      <c r="N217" s="133">
        <v>63.9</v>
      </c>
      <c r="O217" s="133">
        <v>63.7</v>
      </c>
      <c r="P217" s="140">
        <v>73.880467131059874</v>
      </c>
      <c r="Q217" s="140">
        <v>75.931459523916047</v>
      </c>
      <c r="R217" s="140">
        <v>77.701364104651802</v>
      </c>
      <c r="S217" s="140">
        <v>79.289025348102882</v>
      </c>
      <c r="T217" s="140">
        <v>81.023644009316811</v>
      </c>
      <c r="U217" s="140">
        <v>82.712910272747436</v>
      </c>
      <c r="V217" s="140">
        <v>84.053105996878713</v>
      </c>
      <c r="W217" s="140">
        <v>86.676571233184688</v>
      </c>
      <c r="X217" s="140">
        <v>88.186071195293991</v>
      </c>
      <c r="Y217" s="140">
        <v>89.586356147981405</v>
      </c>
      <c r="Z217" s="140">
        <v>90.92803677830058</v>
      </c>
      <c r="AA217" s="140">
        <v>92.141387034323401</v>
      </c>
      <c r="AB217" s="140">
        <v>93.692750413107319</v>
      </c>
      <c r="AC217" s="140">
        <v>95.558328708367895</v>
      </c>
      <c r="AD217" s="140">
        <v>97.341047888333435</v>
      </c>
      <c r="AE217" s="140">
        <v>99.002693402790925</v>
      </c>
      <c r="AF217" s="140">
        <v>100.59799469913287</v>
      </c>
      <c r="AG217" s="140">
        <v>102.09020115332861</v>
      </c>
      <c r="AH217" s="140">
        <v>103.53602848432692</v>
      </c>
      <c r="AI217" s="140">
        <v>104.86648319780612</v>
      </c>
      <c r="AJ217" s="140">
        <v>106.13404097693454</v>
      </c>
      <c r="AK217" s="140">
        <v>107.30502693993807</v>
      </c>
      <c r="AL217" s="141">
        <f>($AK$216-$AB$216)/10+AK217</f>
        <v>107.3524419649757</v>
      </c>
      <c r="AM217" s="141">
        <f t="shared" si="100"/>
        <v>107.39985699001332</v>
      </c>
      <c r="AN217" s="141">
        <f t="shared" si="100"/>
        <v>107.44727201505094</v>
      </c>
      <c r="AO217" s="141">
        <f t="shared" si="100"/>
        <v>107.49468704008856</v>
      </c>
      <c r="AP217" s="141">
        <f t="shared" si="100"/>
        <v>107.54210206512619</v>
      </c>
      <c r="AQ217" s="141">
        <f t="shared" si="100"/>
        <v>107.58951709016381</v>
      </c>
      <c r="AR217" s="141">
        <f t="shared" si="100"/>
        <v>107.63693211520143</v>
      </c>
      <c r="AS217" s="141">
        <f t="shared" si="100"/>
        <v>107.68434714023905</v>
      </c>
      <c r="AT217" s="141">
        <f t="shared" si="100"/>
        <v>107.73176216527668</v>
      </c>
      <c r="AU217" s="141">
        <f t="shared" si="100"/>
        <v>107.7791771903143</v>
      </c>
    </row>
    <row r="218" spans="2:47" ht="14.4">
      <c r="B218" s="131"/>
      <c r="C218" s="132" t="s">
        <v>149</v>
      </c>
      <c r="D218" s="139"/>
      <c r="E218" s="139" t="s">
        <v>146</v>
      </c>
      <c r="F218" s="139" t="s">
        <v>147</v>
      </c>
      <c r="G218" s="133">
        <v>92.8</v>
      </c>
      <c r="H218" s="133">
        <v>122.9</v>
      </c>
      <c r="I218" s="133">
        <v>136.69999999999999</v>
      </c>
      <c r="J218" s="133">
        <v>122</v>
      </c>
      <c r="K218" s="133">
        <v>114.8</v>
      </c>
      <c r="L218" s="133">
        <v>78.2</v>
      </c>
      <c r="M218" s="133">
        <v>75.3</v>
      </c>
      <c r="N218" s="133">
        <v>79.400000000000006</v>
      </c>
      <c r="O218" s="133">
        <v>79.3</v>
      </c>
      <c r="P218" s="142">
        <v>95.583697574109408</v>
      </c>
      <c r="Q218" s="142">
        <v>97.634689966965581</v>
      </c>
      <c r="R218" s="142">
        <v>99.404594547701336</v>
      </c>
      <c r="S218" s="142">
        <v>100.99225579115242</v>
      </c>
      <c r="T218" s="142">
        <v>102.72687445236635</v>
      </c>
      <c r="U218" s="142">
        <v>104.41614071579697</v>
      </c>
      <c r="V218" s="142">
        <v>105.75633643992825</v>
      </c>
      <c r="W218" s="142">
        <v>108.37980167623422</v>
      </c>
      <c r="X218" s="142">
        <v>109.88930163834353</v>
      </c>
      <c r="Y218" s="142">
        <v>111.28958659103094</v>
      </c>
      <c r="Z218" s="142">
        <v>112.63126722135011</v>
      </c>
      <c r="AA218" s="142">
        <v>113.84461747737294</v>
      </c>
      <c r="AB218" s="142">
        <v>115.39598085615685</v>
      </c>
      <c r="AC218" s="142">
        <v>117.26155915141743</v>
      </c>
      <c r="AD218" s="142">
        <v>119.04427833138297</v>
      </c>
      <c r="AE218" s="142">
        <v>120.70592384584046</v>
      </c>
      <c r="AF218" s="142">
        <v>122.3012251421824</v>
      </c>
      <c r="AG218" s="142">
        <v>123.79343159637814</v>
      </c>
      <c r="AH218" s="142">
        <v>125.23925892737645</v>
      </c>
      <c r="AI218" s="142">
        <v>126.56971364085565</v>
      </c>
      <c r="AJ218" s="142">
        <v>127.83727141998408</v>
      </c>
      <c r="AK218" s="142">
        <v>129.00825738298761</v>
      </c>
      <c r="AL218" s="143">
        <f>($AK$216-$AB$216)/10+AK218</f>
        <v>129.05567240802523</v>
      </c>
      <c r="AM218" s="143">
        <f t="shared" si="100"/>
        <v>129.10308743306285</v>
      </c>
      <c r="AN218" s="143">
        <f t="shared" si="100"/>
        <v>129.15050245810048</v>
      </c>
      <c r="AO218" s="143">
        <f t="shared" si="100"/>
        <v>129.1979174831381</v>
      </c>
      <c r="AP218" s="143">
        <f t="shared" si="100"/>
        <v>129.24533250817572</v>
      </c>
      <c r="AQ218" s="143">
        <f t="shared" si="100"/>
        <v>129.29274753321334</v>
      </c>
      <c r="AR218" s="143">
        <f t="shared" si="100"/>
        <v>129.34016255825097</v>
      </c>
      <c r="AS218" s="143">
        <f t="shared" si="100"/>
        <v>129.38757758328859</v>
      </c>
      <c r="AT218" s="143">
        <f t="shared" si="100"/>
        <v>129.43499260832621</v>
      </c>
      <c r="AU218" s="143">
        <f t="shared" si="100"/>
        <v>129.48240763336383</v>
      </c>
    </row>
    <row r="219" spans="2:47" ht="14.4">
      <c r="B219" s="131"/>
      <c r="C219" s="132" t="s">
        <v>75</v>
      </c>
      <c r="D219" s="139"/>
      <c r="E219" s="139" t="s">
        <v>146</v>
      </c>
      <c r="F219" s="139" t="s">
        <v>147</v>
      </c>
      <c r="G219" s="133">
        <v>105.4</v>
      </c>
      <c r="H219" s="133">
        <v>117.4</v>
      </c>
      <c r="I219" s="133">
        <v>134.19999999999999</v>
      </c>
      <c r="J219" s="133">
        <v>123.2</v>
      </c>
      <c r="K219" s="133">
        <v>113.5</v>
      </c>
      <c r="L219" s="133">
        <v>77</v>
      </c>
      <c r="M219" s="133">
        <v>74</v>
      </c>
      <c r="N219" s="133">
        <v>78.2</v>
      </c>
      <c r="O219" s="133">
        <v>78</v>
      </c>
      <c r="P219" s="142">
        <v>93.420285058277415</v>
      </c>
      <c r="Q219" s="142">
        <v>95.471277451133588</v>
      </c>
      <c r="R219" s="142">
        <v>97.241182031869343</v>
      </c>
      <c r="S219" s="142">
        <v>98.828843275320423</v>
      </c>
      <c r="T219" s="142">
        <v>100.56346193653435</v>
      </c>
      <c r="U219" s="142">
        <v>102.25272819996498</v>
      </c>
      <c r="V219" s="142">
        <v>103.59292392409625</v>
      </c>
      <c r="W219" s="142">
        <v>106.21638916040223</v>
      </c>
      <c r="X219" s="142">
        <v>107.72588912251153</v>
      </c>
      <c r="Y219" s="142">
        <v>109.12617407519895</v>
      </c>
      <c r="Z219" s="142">
        <v>110.46785470551812</v>
      </c>
      <c r="AA219" s="142">
        <v>111.68120496154094</v>
      </c>
      <c r="AB219" s="142">
        <v>113.23256834032486</v>
      </c>
      <c r="AC219" s="142">
        <v>115.09814663558544</v>
      </c>
      <c r="AD219" s="142">
        <v>116.88086581555098</v>
      </c>
      <c r="AE219" s="142">
        <v>118.54251133000847</v>
      </c>
      <c r="AF219" s="142">
        <v>120.13781262635041</v>
      </c>
      <c r="AG219" s="142">
        <v>121.63001908054615</v>
      </c>
      <c r="AH219" s="142">
        <v>123.07584641154446</v>
      </c>
      <c r="AI219" s="142">
        <v>124.40630112502366</v>
      </c>
      <c r="AJ219" s="142">
        <v>125.67385890415208</v>
      </c>
      <c r="AK219" s="142">
        <v>126.84484486715562</v>
      </c>
      <c r="AL219" s="143">
        <f>($AK$216-$AB$216)/10+AK219</f>
        <v>126.89225989219324</v>
      </c>
      <c r="AM219" s="143">
        <f t="shared" si="100"/>
        <v>126.93967491723086</v>
      </c>
      <c r="AN219" s="143">
        <f t="shared" si="100"/>
        <v>126.98708994226848</v>
      </c>
      <c r="AO219" s="143">
        <f t="shared" si="100"/>
        <v>127.03450496730611</v>
      </c>
      <c r="AP219" s="143">
        <f t="shared" si="100"/>
        <v>127.08191999234373</v>
      </c>
      <c r="AQ219" s="143">
        <f t="shared" si="100"/>
        <v>127.12933501738135</v>
      </c>
      <c r="AR219" s="143">
        <f t="shared" si="100"/>
        <v>127.17675004241897</v>
      </c>
      <c r="AS219" s="143">
        <f t="shared" si="100"/>
        <v>127.2241650674566</v>
      </c>
      <c r="AT219" s="143">
        <f t="shared" si="100"/>
        <v>127.27158009249422</v>
      </c>
      <c r="AU219" s="143">
        <f t="shared" si="100"/>
        <v>127.31899511753184</v>
      </c>
    </row>
    <row r="220" spans="2:47" ht="14.4">
      <c r="B220" s="131"/>
      <c r="C220" s="132" t="s">
        <v>150</v>
      </c>
      <c r="D220" s="139"/>
      <c r="E220" s="139" t="s">
        <v>146</v>
      </c>
      <c r="F220" s="139" t="s">
        <v>147</v>
      </c>
      <c r="G220" s="133">
        <v>76.5</v>
      </c>
      <c r="H220" s="133">
        <v>112.4</v>
      </c>
      <c r="I220" s="133">
        <v>116.3</v>
      </c>
      <c r="J220" s="133">
        <v>118.6</v>
      </c>
      <c r="K220" s="133">
        <v>110.1</v>
      </c>
      <c r="L220" s="133">
        <v>73.5</v>
      </c>
      <c r="M220" s="133">
        <v>70.599999999999994</v>
      </c>
      <c r="N220" s="133">
        <v>74.7</v>
      </c>
      <c r="O220" s="133">
        <v>74.599999999999994</v>
      </c>
      <c r="P220" s="142">
        <v>90.831954056376134</v>
      </c>
      <c r="Q220" s="142">
        <v>92.882946449232307</v>
      </c>
      <c r="R220" s="142">
        <v>94.652851029968062</v>
      </c>
      <c r="S220" s="142">
        <v>96.240512273419142</v>
      </c>
      <c r="T220" s="142">
        <v>97.975130934633071</v>
      </c>
      <c r="U220" s="142">
        <v>99.664397198063696</v>
      </c>
      <c r="V220" s="142">
        <v>101.00459292219497</v>
      </c>
      <c r="W220" s="142">
        <v>103.62805815850095</v>
      </c>
      <c r="X220" s="142">
        <v>105.13755812061025</v>
      </c>
      <c r="Y220" s="142">
        <v>106.53784307329767</v>
      </c>
      <c r="Z220" s="142">
        <v>107.87952370361684</v>
      </c>
      <c r="AA220" s="142">
        <v>109.09287395963966</v>
      </c>
      <c r="AB220" s="142">
        <v>110.64423733842358</v>
      </c>
      <c r="AC220" s="142">
        <v>112.50981563368416</v>
      </c>
      <c r="AD220" s="142">
        <v>114.2925348136497</v>
      </c>
      <c r="AE220" s="142">
        <v>115.95418032810719</v>
      </c>
      <c r="AF220" s="142">
        <v>117.54948162444913</v>
      </c>
      <c r="AG220" s="142">
        <v>119.04168807864487</v>
      </c>
      <c r="AH220" s="142">
        <v>120.48751540964318</v>
      </c>
      <c r="AI220" s="142">
        <v>121.81797012312238</v>
      </c>
      <c r="AJ220" s="142">
        <v>123.0855279022508</v>
      </c>
      <c r="AK220" s="142">
        <v>124.25651386525433</v>
      </c>
      <c r="AL220" s="143">
        <f>($AK$216-$AB$216)/10+AK220</f>
        <v>124.30392889029196</v>
      </c>
      <c r="AM220" s="143">
        <f t="shared" si="100"/>
        <v>124.35134391532958</v>
      </c>
      <c r="AN220" s="143">
        <f t="shared" si="100"/>
        <v>124.3987589403672</v>
      </c>
      <c r="AO220" s="143">
        <f t="shared" si="100"/>
        <v>124.44617396540482</v>
      </c>
      <c r="AP220" s="143">
        <f t="shared" si="100"/>
        <v>124.49358899044245</v>
      </c>
      <c r="AQ220" s="143">
        <f t="shared" si="100"/>
        <v>124.54100401548007</v>
      </c>
      <c r="AR220" s="143">
        <f t="shared" si="100"/>
        <v>124.58841904051769</v>
      </c>
      <c r="AS220" s="143">
        <f t="shared" si="100"/>
        <v>124.63583406555531</v>
      </c>
      <c r="AT220" s="143">
        <f t="shared" si="100"/>
        <v>124.68324909059294</v>
      </c>
      <c r="AU220" s="143">
        <f t="shared" si="100"/>
        <v>124.73066411563056</v>
      </c>
    </row>
    <row r="221" spans="2:47" ht="14.4">
      <c r="B221" s="131"/>
      <c r="C221" s="132" t="s">
        <v>151</v>
      </c>
      <c r="D221" s="139"/>
      <c r="E221" s="139" t="s">
        <v>146</v>
      </c>
      <c r="F221" s="139" t="s">
        <v>147</v>
      </c>
      <c r="G221" s="133">
        <v>110.4</v>
      </c>
      <c r="H221" s="133">
        <v>120.9</v>
      </c>
      <c r="I221" s="133">
        <v>127.5</v>
      </c>
      <c r="J221" s="133">
        <v>123.2</v>
      </c>
      <c r="K221" s="133">
        <v>113.5</v>
      </c>
      <c r="L221" s="133">
        <v>77</v>
      </c>
      <c r="M221" s="133">
        <v>74</v>
      </c>
      <c r="N221" s="133">
        <v>78.2</v>
      </c>
      <c r="O221" s="133">
        <v>78</v>
      </c>
      <c r="P221" s="133">
        <v>76.400000000000006</v>
      </c>
      <c r="Q221" s="133">
        <v>74.2</v>
      </c>
      <c r="R221" s="133">
        <v>74.099999999999994</v>
      </c>
      <c r="S221" s="133">
        <v>74.599999999999994</v>
      </c>
      <c r="T221" s="133">
        <v>76.3</v>
      </c>
      <c r="U221" s="133">
        <v>77.900000000000006</v>
      </c>
      <c r="V221" s="133">
        <v>79.5</v>
      </c>
      <c r="W221" s="133">
        <v>81</v>
      </c>
      <c r="X221" s="133">
        <v>82.4</v>
      </c>
      <c r="Y221" s="133">
        <v>83.7</v>
      </c>
      <c r="Z221" s="133">
        <v>84.9</v>
      </c>
      <c r="AA221" s="133">
        <v>86.1</v>
      </c>
      <c r="AB221" s="133">
        <v>88</v>
      </c>
      <c r="AC221" s="133">
        <v>89.9</v>
      </c>
      <c r="AD221" s="133">
        <v>91.6</v>
      </c>
      <c r="AE221" s="133">
        <v>93.2</v>
      </c>
      <c r="AF221" s="133">
        <v>94.8</v>
      </c>
      <c r="AG221" s="133">
        <v>96.2</v>
      </c>
      <c r="AH221" s="133">
        <v>97.6</v>
      </c>
      <c r="AI221" s="133">
        <v>98.9</v>
      </c>
      <c r="AJ221" s="133">
        <v>100.2</v>
      </c>
      <c r="AK221" s="133">
        <v>101.3</v>
      </c>
      <c r="AL221" s="133">
        <v>103</v>
      </c>
      <c r="AM221" s="133">
        <v>104.6</v>
      </c>
      <c r="AN221" s="133">
        <v>106.1</v>
      </c>
      <c r="AO221" s="133">
        <v>107.5</v>
      </c>
      <c r="AP221" s="133">
        <v>108.8</v>
      </c>
      <c r="AQ221" s="133">
        <v>110.4</v>
      </c>
      <c r="AR221" s="133">
        <v>111.9</v>
      </c>
      <c r="AS221" s="133">
        <v>113.3</v>
      </c>
      <c r="AT221" s="133">
        <v>114.6</v>
      </c>
      <c r="AU221" s="133">
        <v>115.8</v>
      </c>
    </row>
    <row r="222" spans="2:47" ht="14.4">
      <c r="B222" s="131"/>
      <c r="C222" s="132" t="s">
        <v>152</v>
      </c>
      <c r="D222" s="139"/>
      <c r="E222" s="139" t="s">
        <v>146</v>
      </c>
      <c r="F222" s="139" t="s">
        <v>147</v>
      </c>
      <c r="G222" s="133">
        <v>105.4</v>
      </c>
      <c r="H222" s="133">
        <v>117.4</v>
      </c>
      <c r="I222" s="133">
        <v>134.19999999999999</v>
      </c>
      <c r="J222" s="133">
        <v>123.2</v>
      </c>
      <c r="K222" s="133">
        <v>113.5</v>
      </c>
      <c r="L222" s="133">
        <v>77</v>
      </c>
      <c r="M222" s="133">
        <v>74</v>
      </c>
      <c r="N222" s="133">
        <v>78.2</v>
      </c>
      <c r="O222" s="133">
        <v>78</v>
      </c>
      <c r="P222" s="133">
        <v>76.400000000000006</v>
      </c>
      <c r="Q222" s="133">
        <v>74.2</v>
      </c>
      <c r="R222" s="133">
        <v>74.099999999999994</v>
      </c>
      <c r="S222" s="133">
        <v>74.599999999999994</v>
      </c>
      <c r="T222" s="133">
        <v>76.3</v>
      </c>
      <c r="U222" s="133">
        <v>77.900000000000006</v>
      </c>
      <c r="V222" s="133">
        <v>79.5</v>
      </c>
      <c r="W222" s="133">
        <v>81</v>
      </c>
      <c r="X222" s="133">
        <v>82.4</v>
      </c>
      <c r="Y222" s="133">
        <v>83.7</v>
      </c>
      <c r="Z222" s="133">
        <v>84.9</v>
      </c>
      <c r="AA222" s="133">
        <v>86.1</v>
      </c>
      <c r="AB222" s="133">
        <v>88</v>
      </c>
      <c r="AC222" s="133">
        <v>89.9</v>
      </c>
      <c r="AD222" s="133">
        <v>91.6</v>
      </c>
      <c r="AE222" s="133">
        <v>93.2</v>
      </c>
      <c r="AF222" s="133">
        <v>94.8</v>
      </c>
      <c r="AG222" s="133">
        <v>96.2</v>
      </c>
      <c r="AH222" s="133">
        <v>97.6</v>
      </c>
      <c r="AI222" s="133">
        <v>98.9</v>
      </c>
      <c r="AJ222" s="133">
        <v>100.2</v>
      </c>
      <c r="AK222" s="133">
        <v>101.3</v>
      </c>
      <c r="AL222" s="133">
        <v>103</v>
      </c>
      <c r="AM222" s="133">
        <v>104.6</v>
      </c>
      <c r="AN222" s="133">
        <v>106.1</v>
      </c>
      <c r="AO222" s="133">
        <v>107.5</v>
      </c>
      <c r="AP222" s="133">
        <v>108.8</v>
      </c>
      <c r="AQ222" s="133">
        <v>110.4</v>
      </c>
      <c r="AR222" s="133">
        <v>111.9</v>
      </c>
      <c r="AS222" s="133">
        <v>113.3</v>
      </c>
      <c r="AT222" s="133">
        <v>114.6</v>
      </c>
      <c r="AU222" s="133">
        <v>115.8</v>
      </c>
    </row>
    <row r="223" spans="2:47" ht="14.4">
      <c r="B223" s="131"/>
      <c r="C223" s="144" t="s">
        <v>153</v>
      </c>
      <c r="D223" s="145"/>
      <c r="E223" s="145" t="s">
        <v>146</v>
      </c>
      <c r="F223" s="145" t="s">
        <v>147</v>
      </c>
      <c r="G223" s="146">
        <v>68.2</v>
      </c>
      <c r="H223" s="146">
        <v>102</v>
      </c>
      <c r="I223" s="146">
        <v>96.2</v>
      </c>
      <c r="J223" s="146">
        <v>91.7</v>
      </c>
      <c r="K223" s="146">
        <v>84</v>
      </c>
      <c r="L223" s="146">
        <v>47.5</v>
      </c>
      <c r="M223" s="146">
        <v>44.5</v>
      </c>
      <c r="N223" s="146">
        <v>48.7</v>
      </c>
      <c r="O223" s="146">
        <v>48.5</v>
      </c>
      <c r="P223" s="146">
        <v>46.9</v>
      </c>
      <c r="Q223" s="146">
        <v>44.7</v>
      </c>
      <c r="R223" s="146">
        <v>44.6</v>
      </c>
      <c r="S223" s="146">
        <v>45.1</v>
      </c>
      <c r="T223" s="146">
        <v>46.8</v>
      </c>
      <c r="U223" s="146">
        <v>48.4</v>
      </c>
      <c r="V223" s="146">
        <v>50</v>
      </c>
      <c r="W223" s="146">
        <v>51.5</v>
      </c>
      <c r="X223" s="146">
        <v>52.9</v>
      </c>
      <c r="Y223" s="146">
        <v>54.2</v>
      </c>
      <c r="Z223" s="146">
        <v>55.4</v>
      </c>
      <c r="AA223" s="146">
        <v>56.6</v>
      </c>
      <c r="AB223" s="146">
        <v>58.5</v>
      </c>
      <c r="AC223" s="146">
        <v>60.4</v>
      </c>
      <c r="AD223" s="146">
        <v>62.1</v>
      </c>
      <c r="AE223" s="146">
        <v>63.7</v>
      </c>
      <c r="AF223" s="146">
        <v>65.3</v>
      </c>
      <c r="AG223" s="146">
        <v>66.7</v>
      </c>
      <c r="AH223" s="146">
        <v>68.099999999999994</v>
      </c>
      <c r="AI223" s="146">
        <v>69.400000000000006</v>
      </c>
      <c r="AJ223" s="146">
        <v>70.7</v>
      </c>
      <c r="AK223" s="146">
        <v>71.8</v>
      </c>
      <c r="AL223" s="146">
        <v>73.5</v>
      </c>
      <c r="AM223" s="146">
        <v>75.099999999999994</v>
      </c>
      <c r="AN223" s="146">
        <v>76.599999999999994</v>
      </c>
      <c r="AO223" s="146">
        <v>78</v>
      </c>
      <c r="AP223" s="146">
        <v>79.3</v>
      </c>
      <c r="AQ223" s="146">
        <v>80.900000000000006</v>
      </c>
      <c r="AR223" s="146">
        <v>82.4</v>
      </c>
      <c r="AS223" s="146">
        <v>83.8</v>
      </c>
      <c r="AT223" s="146">
        <v>85.1</v>
      </c>
      <c r="AU223" s="146">
        <v>86.3</v>
      </c>
    </row>
    <row r="224" spans="2:47" ht="14.4">
      <c r="B224" s="131"/>
      <c r="C224" s="144" t="s">
        <v>154</v>
      </c>
      <c r="D224" s="145"/>
      <c r="E224" s="145" t="s">
        <v>146</v>
      </c>
      <c r="F224" s="145" t="s">
        <v>147</v>
      </c>
      <c r="G224" s="146">
        <v>44.4</v>
      </c>
      <c r="H224" s="146">
        <v>46.1</v>
      </c>
      <c r="I224" s="146">
        <v>55.1</v>
      </c>
      <c r="J224" s="146">
        <v>54.2</v>
      </c>
      <c r="K224" s="146">
        <v>45.7</v>
      </c>
      <c r="L224" s="146">
        <v>44</v>
      </c>
      <c r="M224" s="146">
        <v>36.799999999999997</v>
      </c>
      <c r="N224" s="146">
        <v>36.9</v>
      </c>
      <c r="O224" s="146">
        <v>35.1</v>
      </c>
      <c r="P224" s="147">
        <v>53.94529046338949</v>
      </c>
      <c r="Q224" s="147">
        <v>48.049648253621314</v>
      </c>
      <c r="R224" s="147">
        <v>40.610335042675715</v>
      </c>
      <c r="S224" s="147">
        <v>40.251302428954361</v>
      </c>
      <c r="T224" s="147">
        <v>41.309391764519106</v>
      </c>
      <c r="U224" s="147">
        <v>42.384105929912252</v>
      </c>
      <c r="V224" s="147">
        <v>43.418156429745736</v>
      </c>
      <c r="W224" s="147">
        <v>44.641031928073701</v>
      </c>
      <c r="X224" s="147">
        <v>45.825085716990088</v>
      </c>
      <c r="Y224" s="147">
        <v>46.950294651080164</v>
      </c>
      <c r="Z224" s="147">
        <v>48.047984271449039</v>
      </c>
      <c r="AA224" s="147">
        <v>49.074729484141251</v>
      </c>
      <c r="AB224" s="147">
        <v>50.22027708112531</v>
      </c>
      <c r="AC224" s="147">
        <v>51.310437783572709</v>
      </c>
      <c r="AD224" s="147">
        <v>52.371455269436716</v>
      </c>
      <c r="AE224" s="147">
        <v>53.379487378305292</v>
      </c>
      <c r="AF224" s="147">
        <v>54.366646432213557</v>
      </c>
      <c r="AG224" s="147">
        <v>56.021566478043873</v>
      </c>
      <c r="AH224" s="147">
        <v>56.643484305507364</v>
      </c>
      <c r="AI224" s="147">
        <v>57.206292482675018</v>
      </c>
      <c r="AJ224" s="147">
        <v>57.740541471904386</v>
      </c>
      <c r="AK224" s="147">
        <v>58.226230553747364</v>
      </c>
      <c r="AL224" s="148">
        <f>($AK$216-$AB$216)/10+AK224</f>
        <v>58.273645578784986</v>
      </c>
      <c r="AM224" s="148">
        <f t="shared" ref="AM224:AU224" si="101">($AK$216-$AB$216)/10+AL224</f>
        <v>58.321060603822609</v>
      </c>
      <c r="AN224" s="148">
        <f t="shared" si="101"/>
        <v>58.368475628860232</v>
      </c>
      <c r="AO224" s="148">
        <f t="shared" si="101"/>
        <v>58.415890653897854</v>
      </c>
      <c r="AP224" s="148">
        <f t="shared" si="101"/>
        <v>58.463305678935477</v>
      </c>
      <c r="AQ224" s="148">
        <f t="shared" si="101"/>
        <v>58.510720703973099</v>
      </c>
      <c r="AR224" s="148">
        <f t="shared" si="101"/>
        <v>58.558135729010722</v>
      </c>
      <c r="AS224" s="148">
        <f t="shared" si="101"/>
        <v>58.605550754048345</v>
      </c>
      <c r="AT224" s="148">
        <f t="shared" si="101"/>
        <v>58.652965779085967</v>
      </c>
      <c r="AU224" s="148">
        <f t="shared" si="101"/>
        <v>58.70038080412359</v>
      </c>
    </row>
    <row r="225" spans="2:47">
      <c r="B225" s="131"/>
      <c r="C225" s="149" t="s">
        <v>155</v>
      </c>
      <c r="D225" s="131"/>
      <c r="E225" s="131"/>
      <c r="F225" s="131"/>
      <c r="G225" s="131"/>
      <c r="H225" s="131"/>
      <c r="I225" s="131"/>
      <c r="J225" s="131"/>
      <c r="K225" s="131"/>
      <c r="L225" s="131"/>
      <c r="M225" s="131"/>
      <c r="N225" s="131"/>
      <c r="O225" s="131"/>
      <c r="P225" s="131"/>
      <c r="Q225" s="131"/>
      <c r="R225" s="131"/>
      <c r="S225" s="131"/>
      <c r="T225" s="131"/>
      <c r="U225" s="131"/>
      <c r="V225" s="131"/>
      <c r="W225" s="131"/>
      <c r="X225" s="131"/>
      <c r="Y225" s="131"/>
      <c r="Z225" s="131"/>
      <c r="AA225" s="131"/>
      <c r="AB225" s="131"/>
      <c r="AC225" s="131"/>
      <c r="AD225" s="131"/>
      <c r="AE225" s="131"/>
      <c r="AF225" s="131"/>
      <c r="AG225" s="131"/>
      <c r="AH225" s="131"/>
      <c r="AI225" s="131"/>
      <c r="AJ225" s="131"/>
      <c r="AK225" s="131"/>
      <c r="AL225" s="131"/>
      <c r="AM225" s="131"/>
      <c r="AN225" s="131"/>
      <c r="AO225" s="131"/>
      <c r="AP225" s="131"/>
      <c r="AQ225" s="131"/>
      <c r="AR225" s="131"/>
      <c r="AS225" s="131"/>
      <c r="AT225" s="131"/>
      <c r="AU225" s="131"/>
    </row>
    <row r="226" spans="2:47">
      <c r="B226" s="131"/>
      <c r="C226" s="149" t="s">
        <v>156</v>
      </c>
      <c r="D226" s="131"/>
      <c r="E226" s="131"/>
      <c r="F226" s="131"/>
      <c r="G226" s="131"/>
      <c r="H226" s="131"/>
      <c r="I226" s="131"/>
      <c r="J226" s="131"/>
      <c r="K226" s="131"/>
      <c r="L226" s="131"/>
      <c r="M226" s="131"/>
      <c r="N226" s="131"/>
      <c r="O226" s="131"/>
      <c r="P226" s="131"/>
      <c r="Q226" s="131"/>
      <c r="R226" s="131"/>
      <c r="S226" s="131"/>
      <c r="T226" s="131"/>
      <c r="U226" s="131"/>
      <c r="V226" s="131"/>
      <c r="W226" s="131"/>
      <c r="X226" s="131"/>
      <c r="Y226" s="131"/>
      <c r="Z226" s="131"/>
      <c r="AA226" s="131"/>
      <c r="AB226" s="131"/>
      <c r="AC226" s="131"/>
      <c r="AD226" s="131"/>
      <c r="AE226" s="131"/>
      <c r="AF226" s="131"/>
      <c r="AG226" s="131"/>
      <c r="AH226" s="131"/>
      <c r="AI226" s="131"/>
      <c r="AJ226" s="131"/>
      <c r="AK226" s="131"/>
      <c r="AL226" s="131"/>
      <c r="AM226" s="131"/>
      <c r="AN226" s="131"/>
      <c r="AO226" s="131"/>
      <c r="AP226" s="131"/>
      <c r="AQ226" s="131"/>
      <c r="AR226" s="131"/>
      <c r="AS226" s="131"/>
      <c r="AT226" s="131"/>
      <c r="AU226" s="131"/>
    </row>
    <row r="227" spans="2:47">
      <c r="B227" s="131"/>
      <c r="C227" s="149" t="s">
        <v>157</v>
      </c>
      <c r="D227" s="131"/>
      <c r="E227" s="131"/>
      <c r="F227" s="131"/>
      <c r="G227" s="131"/>
      <c r="H227" s="131"/>
      <c r="I227" s="131"/>
      <c r="J227" s="131"/>
      <c r="K227" s="131"/>
      <c r="L227" s="131"/>
      <c r="M227" s="131"/>
      <c r="N227" s="131"/>
      <c r="O227" s="131"/>
      <c r="P227" s="131"/>
      <c r="Q227" s="131"/>
      <c r="R227" s="131"/>
      <c r="S227" s="131"/>
      <c r="T227" s="131"/>
      <c r="U227" s="131"/>
      <c r="V227" s="131"/>
      <c r="W227" s="131"/>
      <c r="X227" s="131"/>
      <c r="Y227" s="131"/>
      <c r="Z227" s="131"/>
      <c r="AA227" s="131"/>
      <c r="AB227" s="131"/>
      <c r="AC227" s="131"/>
      <c r="AD227" s="131"/>
      <c r="AE227" s="131"/>
      <c r="AF227" s="131"/>
      <c r="AG227" s="131"/>
      <c r="AH227" s="131"/>
      <c r="AI227" s="131"/>
      <c r="AJ227" s="131"/>
      <c r="AK227" s="131"/>
      <c r="AL227" s="131"/>
      <c r="AM227" s="131"/>
      <c r="AN227" s="131"/>
      <c r="AO227" s="131"/>
      <c r="AP227" s="131"/>
      <c r="AQ227" s="131"/>
      <c r="AR227" s="131"/>
      <c r="AS227" s="131"/>
      <c r="AT227" s="131"/>
      <c r="AU227" s="131"/>
    </row>
    <row r="229" spans="2:47" ht="20.399999999999999" thickBot="1">
      <c r="C229" s="150" t="s">
        <v>280</v>
      </c>
      <c r="D229" s="150"/>
      <c r="E229" s="150"/>
      <c r="F229" s="150"/>
      <c r="G229" s="150"/>
      <c r="H229" s="150"/>
      <c r="I229" s="150"/>
      <c r="J229" s="150"/>
      <c r="K229" s="150"/>
      <c r="L229" s="150"/>
      <c r="M229" s="150"/>
      <c r="N229" s="150"/>
      <c r="O229" s="150"/>
      <c r="P229" s="150"/>
      <c r="Q229" s="150"/>
      <c r="R229" s="150"/>
      <c r="S229" s="150"/>
      <c r="T229" s="150"/>
      <c r="U229" s="150"/>
      <c r="V229" s="150"/>
      <c r="W229" s="150"/>
      <c r="X229" s="150"/>
      <c r="Y229" s="150"/>
      <c r="Z229" s="150"/>
      <c r="AA229" s="150"/>
      <c r="AB229" s="150"/>
      <c r="AC229" s="150"/>
      <c r="AD229" s="150"/>
      <c r="AE229" s="150"/>
      <c r="AF229" s="150"/>
      <c r="AG229" s="150"/>
      <c r="AH229" s="150"/>
      <c r="AI229" s="150"/>
      <c r="AJ229" s="150"/>
      <c r="AK229" s="150"/>
      <c r="AL229" s="150"/>
      <c r="AM229" s="150"/>
      <c r="AN229" s="150"/>
      <c r="AO229" s="150"/>
      <c r="AP229" s="150"/>
      <c r="AQ229" s="150"/>
      <c r="AR229" s="150"/>
      <c r="AS229" s="150"/>
      <c r="AT229" s="150"/>
      <c r="AU229" s="150"/>
    </row>
    <row r="230" spans="2:47" ht="18.600000000000001" thickTop="1" thickBot="1">
      <c r="C230" s="126" t="s">
        <v>281</v>
      </c>
      <c r="D230" s="126"/>
      <c r="E230" s="126"/>
      <c r="F230" s="126"/>
      <c r="G230" s="126"/>
      <c r="H230" s="126"/>
      <c r="I230" s="126"/>
      <c r="J230" s="126"/>
      <c r="K230" s="126"/>
      <c r="L230" s="126"/>
      <c r="M230" s="126"/>
      <c r="N230" s="126"/>
      <c r="O230" s="126"/>
      <c r="P230" s="126"/>
      <c r="Q230" s="126"/>
      <c r="R230" s="126"/>
      <c r="S230" s="126"/>
      <c r="T230" s="126"/>
      <c r="U230" s="126"/>
      <c r="V230" s="126"/>
      <c r="W230" s="126"/>
      <c r="X230" s="126"/>
      <c r="Y230" s="126"/>
      <c r="Z230" s="126"/>
      <c r="AA230" s="126"/>
      <c r="AB230" s="126"/>
      <c r="AC230" s="126"/>
      <c r="AD230" s="126"/>
      <c r="AE230" s="126"/>
      <c r="AF230" s="126"/>
      <c r="AG230" s="126"/>
      <c r="AH230" s="126"/>
      <c r="AI230" s="126"/>
      <c r="AJ230" s="126"/>
      <c r="AK230" s="126"/>
      <c r="AL230" s="126"/>
      <c r="AM230" s="126"/>
      <c r="AN230" s="126"/>
      <c r="AO230" s="126"/>
      <c r="AP230" s="126"/>
      <c r="AQ230" s="126"/>
      <c r="AR230" s="126"/>
      <c r="AS230" s="126"/>
      <c r="AT230" s="126"/>
      <c r="AU230" s="126"/>
    </row>
    <row r="231" spans="2:47" ht="15" thickTop="1">
      <c r="C231" s="151" t="s">
        <v>282</v>
      </c>
      <c r="D231" s="151"/>
      <c r="E231" s="151"/>
      <c r="F231" s="151"/>
      <c r="G231" s="152">
        <v>2010</v>
      </c>
      <c r="H231" s="152">
        <v>2011</v>
      </c>
      <c r="I231" s="153">
        <v>2012</v>
      </c>
      <c r="J231" s="153">
        <v>2013</v>
      </c>
      <c r="K231" s="153">
        <v>2014</v>
      </c>
      <c r="L231" s="153">
        <v>2015</v>
      </c>
      <c r="M231" s="153">
        <v>2016</v>
      </c>
      <c r="N231" s="153">
        <v>2017</v>
      </c>
      <c r="O231" s="153">
        <v>2018</v>
      </c>
      <c r="P231" s="153">
        <v>2019</v>
      </c>
      <c r="Q231" s="153">
        <v>2020</v>
      </c>
      <c r="R231" s="153">
        <v>2021</v>
      </c>
      <c r="S231" s="153">
        <v>2022</v>
      </c>
      <c r="T231" s="153">
        <v>2023</v>
      </c>
      <c r="U231" s="153">
        <v>2024</v>
      </c>
      <c r="V231" s="153">
        <v>2025</v>
      </c>
      <c r="W231" s="153">
        <v>2026</v>
      </c>
      <c r="X231" s="153">
        <v>2027</v>
      </c>
      <c r="Y231" s="153">
        <v>2028</v>
      </c>
      <c r="Z231" s="153">
        <v>2029</v>
      </c>
      <c r="AA231" s="153">
        <v>2030</v>
      </c>
      <c r="AB231" s="153">
        <v>2031</v>
      </c>
      <c r="AC231" s="153">
        <v>2032</v>
      </c>
      <c r="AD231" s="153">
        <v>2033</v>
      </c>
      <c r="AE231" s="153">
        <v>2034</v>
      </c>
      <c r="AF231" s="153">
        <v>2035</v>
      </c>
      <c r="AG231" s="153">
        <v>2036</v>
      </c>
      <c r="AH231" s="153">
        <v>2037</v>
      </c>
      <c r="AI231" s="153">
        <v>2038</v>
      </c>
      <c r="AJ231" s="153">
        <v>2039</v>
      </c>
      <c r="AK231" s="153">
        <v>2040</v>
      </c>
      <c r="AL231" s="153">
        <v>2041</v>
      </c>
      <c r="AM231" s="153">
        <v>2042</v>
      </c>
      <c r="AN231" s="153">
        <v>2043</v>
      </c>
      <c r="AO231" s="153">
        <v>2044</v>
      </c>
      <c r="AP231" s="153">
        <v>2045</v>
      </c>
      <c r="AQ231" s="153">
        <v>2046</v>
      </c>
      <c r="AR231" s="153">
        <v>2047</v>
      </c>
      <c r="AS231" s="153">
        <v>2048</v>
      </c>
      <c r="AT231" s="153">
        <v>2049</v>
      </c>
      <c r="AU231" s="153">
        <v>2050</v>
      </c>
    </row>
    <row r="232" spans="2:47" ht="14.4">
      <c r="B232" s="66"/>
      <c r="D232" s="48" t="s">
        <v>283</v>
      </c>
      <c r="E232" s="154">
        <v>2014</v>
      </c>
      <c r="F232" s="79" t="s">
        <v>284</v>
      </c>
      <c r="G232" s="155">
        <f>I232</f>
        <v>46</v>
      </c>
      <c r="H232" s="155">
        <f>I232</f>
        <v>46</v>
      </c>
      <c r="I232" s="156">
        <v>46</v>
      </c>
      <c r="J232" s="156">
        <v>45.7</v>
      </c>
      <c r="K232" s="156">
        <v>45.3</v>
      </c>
      <c r="L232" s="156">
        <v>44.9</v>
      </c>
      <c r="M232" s="156">
        <v>45.4</v>
      </c>
      <c r="N232" s="156">
        <v>45.9</v>
      </c>
      <c r="O232" s="156">
        <v>46.5</v>
      </c>
      <c r="P232" s="157">
        <v>43.426265623811808</v>
      </c>
      <c r="Q232" s="157">
        <v>43.65253654619243</v>
      </c>
      <c r="R232" s="157">
        <v>43.928999158791825</v>
      </c>
      <c r="S232" s="157">
        <v>44.205082849585672</v>
      </c>
      <c r="T232" s="157">
        <v>44.480789827031863</v>
      </c>
      <c r="U232" s="157">
        <v>44.75612229958827</v>
      </c>
      <c r="V232" s="157">
        <v>45.031082475712807</v>
      </c>
      <c r="W232" s="157">
        <v>45.279976467601358</v>
      </c>
      <c r="X232" s="157">
        <v>45.528796659727412</v>
      </c>
      <c r="Y232" s="157">
        <v>45.777543052090969</v>
      </c>
      <c r="Z232" s="157">
        <v>46.02621564469203</v>
      </c>
      <c r="AA232" s="157">
        <v>46.274814437530587</v>
      </c>
      <c r="AB232" s="157">
        <v>46.428246784204831</v>
      </c>
      <c r="AC232" s="157">
        <v>46.581596106146264</v>
      </c>
      <c r="AD232" s="157">
        <v>46.73486240335491</v>
      </c>
      <c r="AE232" s="157">
        <v>46.888045675830739</v>
      </c>
      <c r="AF232" s="157">
        <v>47.041145923573744</v>
      </c>
      <c r="AG232" s="157">
        <v>47.184184641373889</v>
      </c>
      <c r="AH232" s="157">
        <v>47.327158784381858</v>
      </c>
      <c r="AI232" s="157">
        <v>47.470068352597629</v>
      </c>
      <c r="AJ232" s="157">
        <v>47.612913346021223</v>
      </c>
      <c r="AK232" s="157">
        <v>47.755693764652648</v>
      </c>
      <c r="AL232" s="143">
        <f>($AK$216-$AB$216)/10+AK232</f>
        <v>47.80310878969027</v>
      </c>
      <c r="AM232" s="143">
        <f t="shared" ref="AM232:AU232" si="102">($AK$216-$AB$216)/10+AL232</f>
        <v>47.850523814727893</v>
      </c>
      <c r="AN232" s="143">
        <f t="shared" si="102"/>
        <v>47.897938839765516</v>
      </c>
      <c r="AO232" s="143">
        <f t="shared" si="102"/>
        <v>47.945353864803138</v>
      </c>
      <c r="AP232" s="143">
        <f t="shared" si="102"/>
        <v>47.992768889840761</v>
      </c>
      <c r="AQ232" s="143">
        <f t="shared" si="102"/>
        <v>48.040183914878384</v>
      </c>
      <c r="AR232" s="143">
        <f t="shared" si="102"/>
        <v>48.087598939916006</v>
      </c>
      <c r="AS232" s="143">
        <f t="shared" si="102"/>
        <v>48.135013964953629</v>
      </c>
      <c r="AT232" s="143">
        <f t="shared" si="102"/>
        <v>48.182428989991251</v>
      </c>
      <c r="AU232" s="143">
        <f t="shared" si="102"/>
        <v>48.229844015028874</v>
      </c>
    </row>
    <row r="233" spans="2:47" ht="14.4">
      <c r="D233" s="48" t="s">
        <v>285</v>
      </c>
      <c r="E233" s="154">
        <v>2014</v>
      </c>
      <c r="F233" s="79" t="s">
        <v>284</v>
      </c>
      <c r="G233" s="155">
        <f t="shared" ref="G233:G245" si="103">I233</f>
        <v>41</v>
      </c>
      <c r="H233" s="155">
        <f t="shared" ref="H233:H245" si="104">I233</f>
        <v>41</v>
      </c>
      <c r="I233" s="156">
        <v>41</v>
      </c>
      <c r="J233" s="156">
        <v>41.1</v>
      </c>
      <c r="K233" s="156">
        <v>41.2</v>
      </c>
      <c r="L233" s="156">
        <v>41.4</v>
      </c>
      <c r="M233" s="156">
        <v>41.6</v>
      </c>
      <c r="N233" s="156">
        <v>41.8</v>
      </c>
      <c r="O233" s="156">
        <v>42</v>
      </c>
      <c r="P233" s="156">
        <v>42.2</v>
      </c>
      <c r="Q233" s="156">
        <v>42.4</v>
      </c>
      <c r="R233" s="156">
        <v>42.7</v>
      </c>
      <c r="S233" s="156">
        <v>42.9</v>
      </c>
      <c r="T233" s="156">
        <v>43.2</v>
      </c>
      <c r="U233" s="156">
        <v>43.4</v>
      </c>
      <c r="V233" s="156">
        <v>43.7</v>
      </c>
      <c r="W233" s="156">
        <v>43.9</v>
      </c>
      <c r="X233" s="156">
        <v>44.1</v>
      </c>
      <c r="Y233" s="156">
        <v>44.4</v>
      </c>
      <c r="Z233" s="156">
        <v>44.6</v>
      </c>
      <c r="AA233" s="156">
        <v>44.8</v>
      </c>
      <c r="AB233" s="156">
        <v>45</v>
      </c>
      <c r="AC233" s="156">
        <v>45.1</v>
      </c>
      <c r="AD233" s="156">
        <v>45.2</v>
      </c>
      <c r="AE233" s="156">
        <v>45.4</v>
      </c>
      <c r="AF233" s="156">
        <v>45.5</v>
      </c>
      <c r="AG233" s="156">
        <v>45.6</v>
      </c>
      <c r="AH233" s="156">
        <v>45.8</v>
      </c>
      <c r="AI233" s="156">
        <v>45.9</v>
      </c>
      <c r="AJ233" s="156">
        <v>46</v>
      </c>
      <c r="AK233" s="156">
        <v>46.1</v>
      </c>
      <c r="AL233" s="156">
        <v>46.3</v>
      </c>
      <c r="AM233" s="156">
        <v>46.4</v>
      </c>
      <c r="AN233" s="156">
        <v>46.6</v>
      </c>
      <c r="AO233" s="156">
        <v>46.8</v>
      </c>
      <c r="AP233" s="156">
        <v>46.9</v>
      </c>
      <c r="AQ233" s="156">
        <v>47.1</v>
      </c>
      <c r="AR233" s="156">
        <v>47.4</v>
      </c>
      <c r="AS233" s="156">
        <v>47.6</v>
      </c>
      <c r="AT233" s="156">
        <v>47.8</v>
      </c>
      <c r="AU233" s="156">
        <v>48</v>
      </c>
    </row>
    <row r="234" spans="2:47" ht="14.4">
      <c r="D234" s="48" t="s">
        <v>286</v>
      </c>
      <c r="E234" s="154">
        <v>2014</v>
      </c>
      <c r="F234" s="79" t="s">
        <v>284</v>
      </c>
      <c r="G234" s="155">
        <f t="shared" si="103"/>
        <v>48.5</v>
      </c>
      <c r="H234" s="155">
        <f t="shared" si="104"/>
        <v>48.5</v>
      </c>
      <c r="I234" s="156">
        <v>48.5</v>
      </c>
      <c r="J234" s="156">
        <v>48.1</v>
      </c>
      <c r="K234" s="156">
        <v>47.7</v>
      </c>
      <c r="L234" s="156">
        <v>47.3</v>
      </c>
      <c r="M234" s="156">
        <v>47.8</v>
      </c>
      <c r="N234" s="156">
        <v>48.3</v>
      </c>
      <c r="O234" s="156">
        <v>48.8</v>
      </c>
      <c r="P234" s="156">
        <v>49.4</v>
      </c>
      <c r="Q234" s="156">
        <v>49.9</v>
      </c>
      <c r="R234" s="156">
        <v>50.6</v>
      </c>
      <c r="S234" s="156">
        <v>51.3</v>
      </c>
      <c r="T234" s="156">
        <v>51.9</v>
      </c>
      <c r="U234" s="156">
        <v>52.6</v>
      </c>
      <c r="V234" s="156">
        <v>53.3</v>
      </c>
      <c r="W234" s="156">
        <v>53.9</v>
      </c>
      <c r="X234" s="156">
        <v>54.4</v>
      </c>
      <c r="Y234" s="156">
        <v>55</v>
      </c>
      <c r="Z234" s="156">
        <v>55.6</v>
      </c>
      <c r="AA234" s="156">
        <v>56.1</v>
      </c>
      <c r="AB234" s="156">
        <v>56.6</v>
      </c>
      <c r="AC234" s="156">
        <v>57.1</v>
      </c>
      <c r="AD234" s="156">
        <v>57.5</v>
      </c>
      <c r="AE234" s="156">
        <v>58</v>
      </c>
      <c r="AF234" s="156">
        <v>58.4</v>
      </c>
      <c r="AG234" s="156">
        <v>58.9</v>
      </c>
      <c r="AH234" s="156">
        <v>59.3</v>
      </c>
      <c r="AI234" s="156">
        <v>59.7</v>
      </c>
      <c r="AJ234" s="156">
        <v>60.1</v>
      </c>
      <c r="AK234" s="156">
        <v>60.6</v>
      </c>
      <c r="AL234" s="156">
        <v>61</v>
      </c>
      <c r="AM234" s="156">
        <v>61.4</v>
      </c>
      <c r="AN234" s="156">
        <v>61.8</v>
      </c>
      <c r="AO234" s="156">
        <v>62.3</v>
      </c>
      <c r="AP234" s="156">
        <v>62.7</v>
      </c>
      <c r="AQ234" s="156">
        <v>63.2</v>
      </c>
      <c r="AR234" s="156">
        <v>63.6</v>
      </c>
      <c r="AS234" s="156">
        <v>64.099999999999994</v>
      </c>
      <c r="AT234" s="156">
        <v>64.599999999999994</v>
      </c>
      <c r="AU234" s="156">
        <v>65</v>
      </c>
    </row>
    <row r="235" spans="2:47" ht="14.4">
      <c r="D235" s="48" t="s">
        <v>287</v>
      </c>
      <c r="E235" s="154">
        <v>2014</v>
      </c>
      <c r="F235" s="79" t="s">
        <v>284</v>
      </c>
      <c r="G235" s="155">
        <f t="shared" si="103"/>
        <v>47.6</v>
      </c>
      <c r="H235" s="155">
        <f t="shared" si="104"/>
        <v>47.6</v>
      </c>
      <c r="I235" s="156">
        <v>47.6</v>
      </c>
      <c r="J235" s="156">
        <v>47.5</v>
      </c>
      <c r="K235" s="156">
        <v>47.5</v>
      </c>
      <c r="L235" s="156">
        <v>47.4</v>
      </c>
      <c r="M235" s="156">
        <v>47.7</v>
      </c>
      <c r="N235" s="156">
        <v>47.9</v>
      </c>
      <c r="O235" s="156">
        <v>48.2</v>
      </c>
      <c r="P235" s="156">
        <v>48.5</v>
      </c>
      <c r="Q235" s="156">
        <v>48.7</v>
      </c>
      <c r="R235" s="156">
        <v>49.1</v>
      </c>
      <c r="S235" s="156">
        <v>49.4</v>
      </c>
      <c r="T235" s="156">
        <v>49.7</v>
      </c>
      <c r="U235" s="156">
        <v>50.1</v>
      </c>
      <c r="V235" s="156">
        <v>50.4</v>
      </c>
      <c r="W235" s="156">
        <v>50.7</v>
      </c>
      <c r="X235" s="156">
        <v>51</v>
      </c>
      <c r="Y235" s="156">
        <v>51.3</v>
      </c>
      <c r="Z235" s="156">
        <v>51.7</v>
      </c>
      <c r="AA235" s="156">
        <v>52.2</v>
      </c>
      <c r="AB235" s="156">
        <v>52.6</v>
      </c>
      <c r="AC235" s="156">
        <v>53.1</v>
      </c>
      <c r="AD235" s="156">
        <v>53.5</v>
      </c>
      <c r="AE235" s="156">
        <v>53.9</v>
      </c>
      <c r="AF235" s="156">
        <v>54.4</v>
      </c>
      <c r="AG235" s="156">
        <v>54.8</v>
      </c>
      <c r="AH235" s="156">
        <v>55.1</v>
      </c>
      <c r="AI235" s="156">
        <v>55.5</v>
      </c>
      <c r="AJ235" s="156">
        <v>55.9</v>
      </c>
      <c r="AK235" s="156">
        <v>56.3</v>
      </c>
      <c r="AL235" s="156">
        <v>56.7</v>
      </c>
      <c r="AM235" s="156">
        <v>57.1</v>
      </c>
      <c r="AN235" s="156">
        <v>57.5</v>
      </c>
      <c r="AO235" s="156">
        <v>57.9</v>
      </c>
      <c r="AP235" s="156">
        <v>58.3</v>
      </c>
      <c r="AQ235" s="156">
        <v>58.8</v>
      </c>
      <c r="AR235" s="156">
        <v>59.2</v>
      </c>
      <c r="AS235" s="156">
        <v>59.6</v>
      </c>
      <c r="AT235" s="156">
        <v>60.1</v>
      </c>
      <c r="AU235" s="156">
        <v>60.5</v>
      </c>
    </row>
    <row r="236" spans="2:47" ht="14.4">
      <c r="C236" s="151" t="s">
        <v>288</v>
      </c>
      <c r="E236" s="48"/>
      <c r="G236" s="155">
        <f t="shared" si="103"/>
        <v>0</v>
      </c>
      <c r="H236" s="155">
        <f t="shared" si="104"/>
        <v>0</v>
      </c>
      <c r="I236" s="79"/>
      <c r="J236" s="79"/>
      <c r="K236" s="79"/>
      <c r="L236" s="79"/>
      <c r="M236" s="79"/>
      <c r="N236" s="79"/>
      <c r="O236" s="79"/>
      <c r="P236" s="79"/>
      <c r="Q236" s="79"/>
      <c r="R236" s="79"/>
      <c r="S236" s="79"/>
      <c r="T236" s="79"/>
      <c r="U236" s="79"/>
      <c r="V236" s="79"/>
      <c r="W236" s="79"/>
      <c r="X236" s="79"/>
      <c r="Y236" s="79"/>
      <c r="Z236" s="79"/>
      <c r="AA236" s="79"/>
      <c r="AB236" s="79"/>
      <c r="AC236" s="79"/>
      <c r="AD236" s="79"/>
      <c r="AE236" s="79"/>
      <c r="AF236" s="79"/>
      <c r="AG236" s="79"/>
      <c r="AH236" s="79"/>
      <c r="AI236" s="79"/>
      <c r="AJ236" s="79"/>
      <c r="AK236" s="79"/>
      <c r="AL236" s="79"/>
      <c r="AM236" s="79"/>
      <c r="AN236" s="79"/>
      <c r="AO236" s="79"/>
      <c r="AP236" s="79"/>
      <c r="AQ236" s="79"/>
      <c r="AR236" s="79"/>
      <c r="AS236" s="79"/>
      <c r="AT236" s="79"/>
      <c r="AU236" s="79"/>
    </row>
    <row r="237" spans="2:47" ht="14.4">
      <c r="B237" s="66"/>
      <c r="D237" s="48" t="s">
        <v>289</v>
      </c>
      <c r="E237" s="154">
        <v>2014</v>
      </c>
      <c r="F237" s="79" t="s">
        <v>284</v>
      </c>
      <c r="G237" s="155">
        <f t="shared" si="103"/>
        <v>64.099999999999994</v>
      </c>
      <c r="H237" s="155">
        <f t="shared" si="104"/>
        <v>64.099999999999994</v>
      </c>
      <c r="I237" s="156">
        <v>64.099999999999994</v>
      </c>
      <c r="J237" s="156">
        <v>63.2</v>
      </c>
      <c r="K237" s="156">
        <v>62.4</v>
      </c>
      <c r="L237" s="156">
        <v>61.5</v>
      </c>
      <c r="M237" s="156">
        <v>61.9</v>
      </c>
      <c r="N237" s="156">
        <v>62.3</v>
      </c>
      <c r="O237" s="156">
        <v>62.7</v>
      </c>
      <c r="P237" s="142">
        <v>65.821840433738927</v>
      </c>
      <c r="Q237" s="142">
        <v>65.047767429918196</v>
      </c>
      <c r="R237" s="142">
        <v>64.835608715110197</v>
      </c>
      <c r="S237" s="142">
        <v>64.697208823830636</v>
      </c>
      <c r="T237" s="142">
        <v>64.59290976534399</v>
      </c>
      <c r="U237" s="142">
        <v>64.531892471531364</v>
      </c>
      <c r="V237" s="142">
        <v>64.464339558720255</v>
      </c>
      <c r="W237" s="142">
        <v>64.710015549840818</v>
      </c>
      <c r="X237" s="142">
        <v>64.955304437852263</v>
      </c>
      <c r="Y237" s="142">
        <v>65.200194985641772</v>
      </c>
      <c r="Z237" s="142">
        <v>65.444676055494327</v>
      </c>
      <c r="AA237" s="142">
        <v>65.688736608355271</v>
      </c>
      <c r="AB237" s="142">
        <v>65.884596633860156</v>
      </c>
      <c r="AC237" s="142">
        <v>66.08036338926722</v>
      </c>
      <c r="AD237" s="142">
        <v>66.276021603357506</v>
      </c>
      <c r="AE237" s="142">
        <v>66.471556138902102</v>
      </c>
      <c r="AF237" s="142">
        <v>66.66695199165018</v>
      </c>
      <c r="AG237" s="142">
        <v>66.829694828730965</v>
      </c>
      <c r="AH237" s="142">
        <v>66.992074665035901</v>
      </c>
      <c r="AI237" s="142">
        <v>67.154082323490499</v>
      </c>
      <c r="AJ237" s="142">
        <v>67.315708706874133</v>
      </c>
      <c r="AK237" s="142">
        <v>67.476944797280851</v>
      </c>
      <c r="AL237" s="143">
        <f>($AK$216-$AB$216)/10+AK237</f>
        <v>67.524359822318473</v>
      </c>
      <c r="AM237" s="143">
        <f t="shared" ref="AM237:AU237" si="105">($AK$216-$AB$216)/10+AL237</f>
        <v>67.571774847356096</v>
      </c>
      <c r="AN237" s="143">
        <f t="shared" si="105"/>
        <v>67.619189872393719</v>
      </c>
      <c r="AO237" s="143">
        <f t="shared" si="105"/>
        <v>67.666604897431341</v>
      </c>
      <c r="AP237" s="143">
        <f t="shared" si="105"/>
        <v>67.714019922468964</v>
      </c>
      <c r="AQ237" s="143">
        <f t="shared" si="105"/>
        <v>67.761434947506586</v>
      </c>
      <c r="AR237" s="143">
        <f t="shared" si="105"/>
        <v>67.808849972544209</v>
      </c>
      <c r="AS237" s="143">
        <f t="shared" si="105"/>
        <v>67.856264997581832</v>
      </c>
      <c r="AT237" s="143">
        <f t="shared" si="105"/>
        <v>67.903680022619454</v>
      </c>
      <c r="AU237" s="143">
        <f t="shared" si="105"/>
        <v>67.951095047657077</v>
      </c>
    </row>
    <row r="238" spans="2:47" ht="14.4">
      <c r="D238" s="48" t="s">
        <v>290</v>
      </c>
      <c r="E238" s="154">
        <v>2014</v>
      </c>
      <c r="F238" s="79" t="s">
        <v>284</v>
      </c>
      <c r="G238" s="155">
        <f t="shared" si="103"/>
        <v>66.3</v>
      </c>
      <c r="H238" s="155">
        <f t="shared" si="104"/>
        <v>66.3</v>
      </c>
      <c r="I238" s="156">
        <v>66.3</v>
      </c>
      <c r="J238" s="156">
        <v>65.400000000000006</v>
      </c>
      <c r="K238" s="156">
        <v>64.5</v>
      </c>
      <c r="L238" s="156">
        <v>63.6</v>
      </c>
      <c r="M238" s="156">
        <v>64</v>
      </c>
      <c r="N238" s="156">
        <v>64.400000000000006</v>
      </c>
      <c r="O238" s="156">
        <v>64.8</v>
      </c>
      <c r="P238" s="156">
        <v>65.099999999999994</v>
      </c>
      <c r="Q238" s="156">
        <v>65.5</v>
      </c>
      <c r="R238" s="156">
        <v>66</v>
      </c>
      <c r="S238" s="156">
        <v>66.599999999999994</v>
      </c>
      <c r="T238" s="156">
        <v>67.099999999999994</v>
      </c>
      <c r="U238" s="156">
        <v>67.7</v>
      </c>
      <c r="V238" s="156">
        <v>68.2</v>
      </c>
      <c r="W238" s="156">
        <v>68.599999999999994</v>
      </c>
      <c r="X238" s="156">
        <v>69</v>
      </c>
      <c r="Y238" s="156">
        <v>69.5</v>
      </c>
      <c r="Z238" s="156">
        <v>69.900000000000006</v>
      </c>
      <c r="AA238" s="156">
        <v>70.3</v>
      </c>
      <c r="AB238" s="156">
        <v>70.599999999999994</v>
      </c>
      <c r="AC238" s="156">
        <v>70.900000000000006</v>
      </c>
      <c r="AD238" s="156">
        <v>71.3</v>
      </c>
      <c r="AE238" s="156">
        <v>71.599999999999994</v>
      </c>
      <c r="AF238" s="156">
        <v>71.900000000000006</v>
      </c>
      <c r="AG238" s="156">
        <v>72.2</v>
      </c>
      <c r="AH238" s="156">
        <v>72.5</v>
      </c>
      <c r="AI238" s="156">
        <v>72.8</v>
      </c>
      <c r="AJ238" s="156">
        <v>73.099999999999994</v>
      </c>
      <c r="AK238" s="156">
        <v>73.3</v>
      </c>
      <c r="AL238" s="156">
        <v>73.599999999999994</v>
      </c>
      <c r="AM238" s="156">
        <v>73.900000000000006</v>
      </c>
      <c r="AN238" s="156">
        <v>74.2</v>
      </c>
      <c r="AO238" s="156">
        <v>74.400000000000006</v>
      </c>
      <c r="AP238" s="156">
        <v>74.7</v>
      </c>
      <c r="AQ238" s="156">
        <v>75.099999999999994</v>
      </c>
      <c r="AR238" s="156">
        <v>75.5</v>
      </c>
      <c r="AS238" s="156">
        <v>75.8</v>
      </c>
      <c r="AT238" s="156">
        <v>76.2</v>
      </c>
      <c r="AU238" s="156">
        <v>76.5</v>
      </c>
    </row>
    <row r="239" spans="2:47" ht="14.4">
      <c r="D239" s="48" t="s">
        <v>291</v>
      </c>
      <c r="E239" s="154">
        <v>2014</v>
      </c>
      <c r="F239" s="79" t="s">
        <v>284</v>
      </c>
      <c r="G239" s="155">
        <f t="shared" si="103"/>
        <v>70.900000000000006</v>
      </c>
      <c r="H239" s="155">
        <f t="shared" si="104"/>
        <v>70.900000000000006</v>
      </c>
      <c r="I239" s="156">
        <v>70.900000000000006</v>
      </c>
      <c r="J239" s="156">
        <v>69.900000000000006</v>
      </c>
      <c r="K239" s="156">
        <v>68.900000000000006</v>
      </c>
      <c r="L239" s="156">
        <v>67.900000000000006</v>
      </c>
      <c r="M239" s="156">
        <v>68.3</v>
      </c>
      <c r="N239" s="156">
        <v>68.7</v>
      </c>
      <c r="O239" s="156">
        <v>69.099999999999994</v>
      </c>
      <c r="P239" s="156">
        <v>69.5</v>
      </c>
      <c r="Q239" s="156">
        <v>69.900000000000006</v>
      </c>
      <c r="R239" s="156">
        <v>70.400000000000006</v>
      </c>
      <c r="S239" s="156">
        <v>71</v>
      </c>
      <c r="T239" s="156">
        <v>71.599999999999994</v>
      </c>
      <c r="U239" s="156">
        <v>72.2</v>
      </c>
      <c r="V239" s="156">
        <v>72.8</v>
      </c>
      <c r="W239" s="156">
        <v>73.2</v>
      </c>
      <c r="X239" s="156">
        <v>73.599999999999994</v>
      </c>
      <c r="Y239" s="156">
        <v>74</v>
      </c>
      <c r="Z239" s="156">
        <v>74.5</v>
      </c>
      <c r="AA239" s="156">
        <v>74.900000000000006</v>
      </c>
      <c r="AB239" s="156">
        <v>75.2</v>
      </c>
      <c r="AC239" s="156">
        <v>75.599999999999994</v>
      </c>
      <c r="AD239" s="156">
        <v>75.900000000000006</v>
      </c>
      <c r="AE239" s="156">
        <v>76.3</v>
      </c>
      <c r="AF239" s="156">
        <v>76.599999999999994</v>
      </c>
      <c r="AG239" s="156">
        <v>76.900000000000006</v>
      </c>
      <c r="AH239" s="156">
        <v>77.2</v>
      </c>
      <c r="AI239" s="156">
        <v>77.5</v>
      </c>
      <c r="AJ239" s="156">
        <v>77.8</v>
      </c>
      <c r="AK239" s="156">
        <v>78.099999999999994</v>
      </c>
      <c r="AL239" s="156">
        <v>78.3</v>
      </c>
      <c r="AM239" s="156">
        <v>78.599999999999994</v>
      </c>
      <c r="AN239" s="156">
        <v>78.900000000000006</v>
      </c>
      <c r="AO239" s="156">
        <v>79.2</v>
      </c>
      <c r="AP239" s="156">
        <v>79.5</v>
      </c>
      <c r="AQ239" s="156">
        <v>79.8</v>
      </c>
      <c r="AR239" s="156">
        <v>80.2</v>
      </c>
      <c r="AS239" s="156">
        <v>80.599999999999994</v>
      </c>
      <c r="AT239" s="156">
        <v>80.900000000000006</v>
      </c>
      <c r="AU239" s="156">
        <v>81.3</v>
      </c>
    </row>
    <row r="240" spans="2:47" ht="14.4">
      <c r="C240" s="151" t="s">
        <v>292</v>
      </c>
      <c r="E240" s="48"/>
      <c r="G240" s="155">
        <f t="shared" si="103"/>
        <v>0</v>
      </c>
      <c r="H240" s="155">
        <f t="shared" si="104"/>
        <v>0</v>
      </c>
    </row>
    <row r="241" spans="2:47" ht="14.4">
      <c r="C241" s="151"/>
      <c r="D241" s="48" t="s">
        <v>293</v>
      </c>
      <c r="E241" s="154">
        <v>2014</v>
      </c>
      <c r="F241" s="79" t="s">
        <v>284</v>
      </c>
      <c r="G241" s="155">
        <f t="shared" si="103"/>
        <v>73.7</v>
      </c>
      <c r="H241" s="155">
        <f t="shared" si="104"/>
        <v>73.7</v>
      </c>
      <c r="I241" s="156">
        <v>73.7</v>
      </c>
      <c r="J241" s="156">
        <v>72.7</v>
      </c>
      <c r="K241" s="156">
        <v>71.8</v>
      </c>
      <c r="L241" s="156">
        <v>70.8</v>
      </c>
      <c r="M241" s="156">
        <v>71.2</v>
      </c>
      <c r="N241" s="156">
        <v>71.599999999999994</v>
      </c>
      <c r="O241" s="156">
        <v>72.099999999999994</v>
      </c>
      <c r="P241" s="157">
        <v>76.091254383044159</v>
      </c>
      <c r="Q241" s="157">
        <v>75.196411798020051</v>
      </c>
      <c r="R241" s="157">
        <v>74.951152433777779</v>
      </c>
      <c r="S241" s="157">
        <v>74.791159621900391</v>
      </c>
      <c r="T241" s="157">
        <v>74.670587997969449</v>
      </c>
      <c r="U241" s="157">
        <v>74.600050887571641</v>
      </c>
      <c r="V241" s="157">
        <v>74.521958481781198</v>
      </c>
      <c r="W241" s="157">
        <v>74.805964431979135</v>
      </c>
      <c r="X241" s="157">
        <v>75.089522883885408</v>
      </c>
      <c r="Y241" s="157">
        <v>75.372620847191584</v>
      </c>
      <c r="Z241" s="157">
        <v>75.65524544649486</v>
      </c>
      <c r="AA241" s="157">
        <v>75.937383920445654</v>
      </c>
      <c r="AB241" s="157">
        <v>76.163801701017505</v>
      </c>
      <c r="AC241" s="157">
        <v>76.390111659646166</v>
      </c>
      <c r="AD241" s="157">
        <v>76.616296142522543</v>
      </c>
      <c r="AE241" s="157">
        <v>76.842337650732446</v>
      </c>
      <c r="AF241" s="157">
        <v>77.068218839086825</v>
      </c>
      <c r="AG241" s="157">
        <v>77.256352542637686</v>
      </c>
      <c r="AH241" s="157">
        <v>77.444066610636042</v>
      </c>
      <c r="AI241" s="157">
        <v>77.631350434215534</v>
      </c>
      <c r="AJ241" s="157">
        <v>77.818193496822346</v>
      </c>
      <c r="AK241" s="157">
        <v>78.004585373591794</v>
      </c>
      <c r="AL241" s="143">
        <f>($AK$216-$AB$216)/10+AK241</f>
        <v>78.052000398629417</v>
      </c>
      <c r="AM241" s="143">
        <f t="shared" ref="AM241:AU241" si="106">($AK$216-$AB$216)/10+AL241</f>
        <v>78.09941542366704</v>
      </c>
      <c r="AN241" s="143">
        <f t="shared" si="106"/>
        <v>78.146830448704662</v>
      </c>
      <c r="AO241" s="143">
        <f t="shared" si="106"/>
        <v>78.194245473742285</v>
      </c>
      <c r="AP241" s="143">
        <f t="shared" si="106"/>
        <v>78.241660498779908</v>
      </c>
      <c r="AQ241" s="143">
        <f t="shared" si="106"/>
        <v>78.28907552381753</v>
      </c>
      <c r="AR241" s="143">
        <f t="shared" si="106"/>
        <v>78.336490548855153</v>
      </c>
      <c r="AS241" s="143">
        <f t="shared" si="106"/>
        <v>78.383905573892775</v>
      </c>
      <c r="AT241" s="143">
        <f t="shared" si="106"/>
        <v>78.431320598930398</v>
      </c>
      <c r="AU241" s="143">
        <f t="shared" si="106"/>
        <v>78.478735623968021</v>
      </c>
    </row>
    <row r="242" spans="2:47" ht="14.4">
      <c r="D242" s="48" t="s">
        <v>294</v>
      </c>
      <c r="E242" s="154">
        <v>2014</v>
      </c>
      <c r="F242" s="79" t="s">
        <v>284</v>
      </c>
      <c r="G242" s="155">
        <f t="shared" si="103"/>
        <v>106.1</v>
      </c>
      <c r="H242" s="155">
        <f t="shared" si="104"/>
        <v>106.1</v>
      </c>
      <c r="I242" s="156">
        <v>106.1</v>
      </c>
      <c r="J242" s="156">
        <v>104.4</v>
      </c>
      <c r="K242" s="156">
        <v>102.6</v>
      </c>
      <c r="L242" s="156">
        <v>100.9</v>
      </c>
      <c r="M242" s="156">
        <v>101.4</v>
      </c>
      <c r="N242" s="156">
        <v>102</v>
      </c>
      <c r="O242" s="156">
        <v>102.6</v>
      </c>
      <c r="P242" s="156">
        <v>103.1</v>
      </c>
      <c r="Q242" s="156">
        <v>103.7</v>
      </c>
      <c r="R242" s="156">
        <v>104.5</v>
      </c>
      <c r="S242" s="156">
        <v>105.3</v>
      </c>
      <c r="T242" s="156">
        <v>106.2</v>
      </c>
      <c r="U242" s="156">
        <v>107</v>
      </c>
      <c r="V242" s="156">
        <v>107.9</v>
      </c>
      <c r="W242" s="156">
        <v>108.5</v>
      </c>
      <c r="X242" s="156">
        <v>109</v>
      </c>
      <c r="Y242" s="156">
        <v>109.6</v>
      </c>
      <c r="Z242" s="156">
        <v>110.2</v>
      </c>
      <c r="AA242" s="156">
        <v>110.8</v>
      </c>
      <c r="AB242" s="156">
        <v>111.3</v>
      </c>
      <c r="AC242" s="156">
        <v>111.7</v>
      </c>
      <c r="AD242" s="156">
        <v>112.1</v>
      </c>
      <c r="AE242" s="156">
        <v>112.6</v>
      </c>
      <c r="AF242" s="156">
        <v>113</v>
      </c>
      <c r="AG242" s="156">
        <v>113.4</v>
      </c>
      <c r="AH242" s="156">
        <v>113.8</v>
      </c>
      <c r="AI242" s="156">
        <v>114.2</v>
      </c>
      <c r="AJ242" s="156">
        <v>114.5</v>
      </c>
      <c r="AK242" s="156">
        <v>114.9</v>
      </c>
      <c r="AL242" s="156">
        <v>115.3</v>
      </c>
      <c r="AM242" s="156">
        <v>115.6</v>
      </c>
      <c r="AN242" s="156">
        <v>116</v>
      </c>
      <c r="AO242" s="156">
        <v>116.3</v>
      </c>
      <c r="AP242" s="156">
        <v>116.7</v>
      </c>
      <c r="AQ242" s="156">
        <v>117.1</v>
      </c>
      <c r="AR242" s="156">
        <v>117.6</v>
      </c>
      <c r="AS242" s="156">
        <v>118</v>
      </c>
      <c r="AT242" s="156">
        <v>118.5</v>
      </c>
      <c r="AU242" s="156">
        <v>118.9</v>
      </c>
    </row>
    <row r="243" spans="2:47" ht="14.4">
      <c r="C243" s="151" t="s">
        <v>295</v>
      </c>
      <c r="E243" s="48"/>
      <c r="G243" s="155">
        <f t="shared" si="103"/>
        <v>0</v>
      </c>
      <c r="H243" s="155">
        <f t="shared" si="104"/>
        <v>0</v>
      </c>
      <c r="I243" s="79"/>
      <c r="J243" s="79"/>
      <c r="K243" s="79"/>
      <c r="L243" s="79"/>
      <c r="M243" s="79"/>
      <c r="N243" s="79"/>
      <c r="O243" s="79"/>
      <c r="P243" s="79"/>
      <c r="Q243" s="79"/>
      <c r="R243" s="79"/>
      <c r="S243" s="79"/>
      <c r="T243" s="79"/>
      <c r="U243" s="79"/>
      <c r="V243" s="79"/>
      <c r="W243" s="79"/>
      <c r="X243" s="79"/>
      <c r="Y243" s="79"/>
      <c r="Z243" s="79"/>
      <c r="AA243" s="79"/>
      <c r="AB243" s="79"/>
      <c r="AC243" s="79"/>
      <c r="AD243" s="79"/>
      <c r="AE243" s="79"/>
      <c r="AF243" s="79"/>
      <c r="AG243" s="79"/>
      <c r="AH243" s="79"/>
      <c r="AI243" s="79"/>
      <c r="AJ243" s="79"/>
      <c r="AK243" s="79"/>
      <c r="AL243" s="79"/>
      <c r="AM243" s="79"/>
      <c r="AN243" s="79"/>
      <c r="AO243" s="79"/>
      <c r="AP243" s="79"/>
      <c r="AQ243" s="79"/>
      <c r="AR243" s="79"/>
      <c r="AS243" s="79"/>
      <c r="AT243" s="79"/>
      <c r="AU243" s="79"/>
    </row>
    <row r="244" spans="2:47" ht="14.4">
      <c r="B244" s="66"/>
      <c r="D244" s="48" t="s">
        <v>296</v>
      </c>
      <c r="E244" s="154">
        <v>2014</v>
      </c>
      <c r="F244" s="79" t="s">
        <v>284</v>
      </c>
      <c r="G244" s="155">
        <f t="shared" si="103"/>
        <v>41.5</v>
      </c>
      <c r="H244" s="155">
        <f t="shared" si="104"/>
        <v>41.5</v>
      </c>
      <c r="I244" s="156">
        <v>41.5</v>
      </c>
      <c r="J244" s="156">
        <v>41.2</v>
      </c>
      <c r="K244" s="156">
        <v>40.799999999999997</v>
      </c>
      <c r="L244" s="156">
        <v>40.5</v>
      </c>
      <c r="M244" s="156">
        <v>40.9</v>
      </c>
      <c r="N244" s="156">
        <v>41.4</v>
      </c>
      <c r="O244" s="156">
        <v>41.8</v>
      </c>
      <c r="P244" s="156">
        <v>42.3</v>
      </c>
      <c r="Q244" s="156">
        <v>42.7</v>
      </c>
      <c r="R244" s="156">
        <v>43.3</v>
      </c>
      <c r="S244" s="156">
        <v>43.9</v>
      </c>
      <c r="T244" s="156">
        <v>44.5</v>
      </c>
      <c r="U244" s="156">
        <v>45</v>
      </c>
      <c r="V244" s="156">
        <v>45.6</v>
      </c>
      <c r="W244" s="156">
        <v>46.1</v>
      </c>
      <c r="X244" s="156">
        <v>46.6</v>
      </c>
      <c r="Y244" s="156">
        <v>47.1</v>
      </c>
      <c r="Z244" s="156">
        <v>47.6</v>
      </c>
      <c r="AA244" s="156">
        <v>48.1</v>
      </c>
      <c r="AB244" s="156">
        <v>48.4</v>
      </c>
      <c r="AC244" s="156">
        <v>48.8</v>
      </c>
      <c r="AD244" s="156">
        <v>49.2</v>
      </c>
      <c r="AE244" s="156">
        <v>49.6</v>
      </c>
      <c r="AF244" s="156">
        <v>50</v>
      </c>
      <c r="AG244" s="156">
        <v>50.4</v>
      </c>
      <c r="AH244" s="156">
        <v>50.7</v>
      </c>
      <c r="AI244" s="156">
        <v>51.1</v>
      </c>
      <c r="AJ244" s="156">
        <v>51.5</v>
      </c>
      <c r="AK244" s="156">
        <v>51.8</v>
      </c>
      <c r="AL244" s="156">
        <v>52.2</v>
      </c>
      <c r="AM244" s="156">
        <v>52.6</v>
      </c>
      <c r="AN244" s="156">
        <v>52.9</v>
      </c>
      <c r="AO244" s="156">
        <v>53.3</v>
      </c>
      <c r="AP244" s="156">
        <v>53.7</v>
      </c>
      <c r="AQ244" s="156">
        <v>54.1</v>
      </c>
      <c r="AR244" s="156">
        <v>54.5</v>
      </c>
      <c r="AS244" s="156">
        <v>54.9</v>
      </c>
      <c r="AT244" s="156">
        <v>55.3</v>
      </c>
      <c r="AU244" s="156">
        <v>55.7</v>
      </c>
    </row>
    <row r="245" spans="2:47" ht="14.4">
      <c r="D245" s="48" t="s">
        <v>297</v>
      </c>
      <c r="E245" s="154">
        <v>2014</v>
      </c>
      <c r="F245" s="79" t="s">
        <v>284</v>
      </c>
      <c r="G245" s="155">
        <f t="shared" si="103"/>
        <v>39.9</v>
      </c>
      <c r="H245" s="155">
        <f t="shared" si="104"/>
        <v>39.9</v>
      </c>
      <c r="I245" s="156">
        <v>39.9</v>
      </c>
      <c r="J245" s="156">
        <v>39.5</v>
      </c>
      <c r="K245" s="156">
        <v>39.200000000000003</v>
      </c>
      <c r="L245" s="156">
        <v>38.799999999999997</v>
      </c>
      <c r="M245" s="156">
        <v>39.299999999999997</v>
      </c>
      <c r="N245" s="156">
        <v>39.700000000000003</v>
      </c>
      <c r="O245" s="156">
        <v>40.1</v>
      </c>
      <c r="P245" s="156">
        <v>40.6</v>
      </c>
      <c r="Q245" s="156">
        <v>41</v>
      </c>
      <c r="R245" s="156">
        <v>41.6</v>
      </c>
      <c r="S245" s="156">
        <v>42.1</v>
      </c>
      <c r="T245" s="156">
        <v>42.6</v>
      </c>
      <c r="U245" s="156">
        <v>42.9</v>
      </c>
      <c r="V245" s="156">
        <v>43.2</v>
      </c>
      <c r="W245" s="156">
        <v>43.4</v>
      </c>
      <c r="X245" s="156">
        <v>43.6</v>
      </c>
      <c r="Y245" s="156">
        <v>43.9</v>
      </c>
      <c r="Z245" s="156">
        <v>44.3</v>
      </c>
      <c r="AA245" s="156">
        <v>44.7</v>
      </c>
      <c r="AB245" s="156">
        <v>45.1</v>
      </c>
      <c r="AC245" s="156">
        <v>45.4</v>
      </c>
      <c r="AD245" s="156">
        <v>45.8</v>
      </c>
      <c r="AE245" s="156">
        <v>46.2</v>
      </c>
      <c r="AF245" s="156">
        <v>46.5</v>
      </c>
      <c r="AG245" s="156">
        <v>46.9</v>
      </c>
      <c r="AH245" s="156">
        <v>47.2</v>
      </c>
      <c r="AI245" s="156">
        <v>47.5</v>
      </c>
      <c r="AJ245" s="156">
        <v>47.9</v>
      </c>
      <c r="AK245" s="156">
        <v>48.2</v>
      </c>
      <c r="AL245" s="156">
        <v>48.6</v>
      </c>
      <c r="AM245" s="156">
        <v>48.9</v>
      </c>
      <c r="AN245" s="156">
        <v>49.2</v>
      </c>
      <c r="AO245" s="156">
        <v>49.6</v>
      </c>
      <c r="AP245" s="156">
        <v>49.9</v>
      </c>
      <c r="AQ245" s="156">
        <v>50.3</v>
      </c>
      <c r="AR245" s="156">
        <v>50.7</v>
      </c>
      <c r="AS245" s="156">
        <v>51</v>
      </c>
      <c r="AT245" s="156">
        <v>51.4</v>
      </c>
      <c r="AU245" s="156">
        <v>51.8</v>
      </c>
    </row>
    <row r="246" spans="2:47">
      <c r="C246" s="149" t="s">
        <v>298</v>
      </c>
    </row>
    <row r="247" spans="2:47">
      <c r="C247" s="149" t="s">
        <v>299</v>
      </c>
    </row>
    <row r="251" spans="2:47">
      <c r="C251" s="66" t="s">
        <v>300</v>
      </c>
    </row>
    <row r="252" spans="2:47" ht="19.8">
      <c r="C252" s="158" t="s">
        <v>301</v>
      </c>
      <c r="D252" s="159"/>
      <c r="E252" s="159"/>
      <c r="F252" s="159"/>
      <c r="G252" s="159"/>
      <c r="H252" s="159"/>
      <c r="I252" s="159"/>
      <c r="J252" s="159"/>
      <c r="K252" s="159"/>
      <c r="L252" s="159"/>
      <c r="M252" s="159"/>
      <c r="N252" s="159"/>
      <c r="O252" s="159"/>
    </row>
    <row r="253" spans="2:47">
      <c r="C253" s="82"/>
      <c r="D253" s="79"/>
      <c r="E253" s="79"/>
      <c r="G253" s="79"/>
      <c r="H253" s="79"/>
      <c r="I253" s="79"/>
      <c r="J253" s="79"/>
      <c r="K253" s="79"/>
      <c r="L253" s="79"/>
      <c r="M253" s="79"/>
      <c r="N253" s="79"/>
      <c r="O253" s="79"/>
    </row>
    <row r="254" spans="2:47">
      <c r="C254" s="263" t="s">
        <v>302</v>
      </c>
      <c r="D254" s="265" t="s">
        <v>303</v>
      </c>
      <c r="E254" s="266"/>
      <c r="F254" s="266"/>
      <c r="G254" s="266"/>
      <c r="H254" s="266"/>
      <c r="I254" s="266"/>
      <c r="J254" s="266"/>
      <c r="K254" s="266"/>
      <c r="L254" s="266"/>
      <c r="M254" s="266"/>
      <c r="N254" s="267"/>
      <c r="O254" s="160" t="s">
        <v>304</v>
      </c>
    </row>
    <row r="255" spans="2:47" ht="24">
      <c r="C255" s="264"/>
      <c r="D255" s="161" t="s">
        <v>305</v>
      </c>
      <c r="E255" s="162" t="s">
        <v>306</v>
      </c>
      <c r="F255" s="161" t="s">
        <v>307</v>
      </c>
      <c r="G255" s="161" t="s">
        <v>308</v>
      </c>
      <c r="H255" s="161" t="s">
        <v>309</v>
      </c>
      <c r="I255" s="161" t="s">
        <v>75</v>
      </c>
      <c r="J255" s="161" t="s">
        <v>310</v>
      </c>
      <c r="K255" s="161" t="s">
        <v>150</v>
      </c>
      <c r="L255" s="162" t="s">
        <v>311</v>
      </c>
      <c r="M255" s="162" t="s">
        <v>312</v>
      </c>
      <c r="N255" s="162" t="s">
        <v>313</v>
      </c>
      <c r="O255" s="162" t="s">
        <v>313</v>
      </c>
    </row>
    <row r="256" spans="2:47">
      <c r="C256" s="163">
        <v>2019</v>
      </c>
      <c r="D256" s="164">
        <v>73.880467131059874</v>
      </c>
      <c r="E256" s="164">
        <v>53.94529046338949</v>
      </c>
      <c r="F256" s="164">
        <v>23.406929880021178</v>
      </c>
      <c r="G256" s="164">
        <v>59.650894850098339</v>
      </c>
      <c r="H256" s="164">
        <v>93.420285058277415</v>
      </c>
      <c r="I256" s="164">
        <v>93.420285058277415</v>
      </c>
      <c r="J256" s="164">
        <v>95.583697574109408</v>
      </c>
      <c r="K256" s="164">
        <v>90.831954056376134</v>
      </c>
      <c r="L256" s="164">
        <v>65.821840433738927</v>
      </c>
      <c r="M256" s="164">
        <v>76.091254383044159</v>
      </c>
      <c r="N256" s="164">
        <v>48.13702532536383</v>
      </c>
      <c r="O256" s="164">
        <v>43.426265623811808</v>
      </c>
    </row>
    <row r="257" spans="3:15">
      <c r="C257" s="163">
        <v>2020</v>
      </c>
      <c r="D257" s="164">
        <v>75.931459523916047</v>
      </c>
      <c r="E257" s="164">
        <v>48.049648253621314</v>
      </c>
      <c r="F257" s="164">
        <v>22.320750500826144</v>
      </c>
      <c r="G257" s="164">
        <v>61.701887242954513</v>
      </c>
      <c r="H257" s="164">
        <v>95.471277451133588</v>
      </c>
      <c r="I257" s="164">
        <v>95.471277451133588</v>
      </c>
      <c r="J257" s="164">
        <v>97.634689966965581</v>
      </c>
      <c r="K257" s="164">
        <v>92.882946449232307</v>
      </c>
      <c r="L257" s="164">
        <v>65.047767429918196</v>
      </c>
      <c r="M257" s="164">
        <v>75.196411798020051</v>
      </c>
      <c r="N257" s="164">
        <v>48.528146948789889</v>
      </c>
      <c r="O257" s="164">
        <v>43.65253654619243</v>
      </c>
    </row>
    <row r="258" spans="3:15">
      <c r="C258" s="163">
        <v>2021</v>
      </c>
      <c r="D258" s="164">
        <v>77.701364104651802</v>
      </c>
      <c r="E258" s="164">
        <v>40.610335042675715</v>
      </c>
      <c r="F258" s="164">
        <v>22.4152337792803</v>
      </c>
      <c r="G258" s="164">
        <v>63.471791823690268</v>
      </c>
      <c r="H258" s="164">
        <v>97.241182031869343</v>
      </c>
      <c r="I258" s="164">
        <v>97.241182031869343</v>
      </c>
      <c r="J258" s="164">
        <v>99.404594547701336</v>
      </c>
      <c r="K258" s="164">
        <v>94.652851029968062</v>
      </c>
      <c r="L258" s="164">
        <v>64.835608715110197</v>
      </c>
      <c r="M258" s="164">
        <v>74.951152433777779</v>
      </c>
      <c r="N258" s="164">
        <v>49.029117231990426</v>
      </c>
      <c r="O258" s="164">
        <v>43.928999158791825</v>
      </c>
    </row>
    <row r="259" spans="3:15">
      <c r="C259" s="163">
        <v>2022</v>
      </c>
      <c r="D259" s="164">
        <v>79.289025348102882</v>
      </c>
      <c r="E259" s="164">
        <v>40.251302428954361</v>
      </c>
      <c r="F259" s="164">
        <v>21.958696459631067</v>
      </c>
      <c r="G259" s="164">
        <v>65.059453067141348</v>
      </c>
      <c r="H259" s="164">
        <v>98.828843275320423</v>
      </c>
      <c r="I259" s="164">
        <v>98.828843275320423</v>
      </c>
      <c r="J259" s="164">
        <v>100.99225579115242</v>
      </c>
      <c r="K259" s="164">
        <v>96.240512273419142</v>
      </c>
      <c r="L259" s="164">
        <v>64.697208823830636</v>
      </c>
      <c r="M259" s="164">
        <v>74.791159621900391</v>
      </c>
      <c r="N259" s="164">
        <v>49.532405602008467</v>
      </c>
      <c r="O259" s="164">
        <v>44.205082849585672</v>
      </c>
    </row>
    <row r="260" spans="3:15">
      <c r="C260" s="163">
        <v>2023</v>
      </c>
      <c r="D260" s="164">
        <v>81.023644009316811</v>
      </c>
      <c r="E260" s="164">
        <v>41.309391764519106</v>
      </c>
      <c r="F260" s="164">
        <v>21.264781225277929</v>
      </c>
      <c r="G260" s="164">
        <v>66.794071728355277</v>
      </c>
      <c r="H260" s="164">
        <v>100.56346193653435</v>
      </c>
      <c r="I260" s="164">
        <v>100.56346193653435</v>
      </c>
      <c r="J260" s="164">
        <v>102.72687445236635</v>
      </c>
      <c r="K260" s="164">
        <v>97.975130934633071</v>
      </c>
      <c r="L260" s="164">
        <v>64.59290976534399</v>
      </c>
      <c r="M260" s="164">
        <v>74.670587997969449</v>
      </c>
      <c r="N260" s="164">
        <v>50.037858127615173</v>
      </c>
      <c r="O260" s="164">
        <v>44.480789827031863</v>
      </c>
    </row>
    <row r="261" spans="3:15">
      <c r="C261" s="163">
        <v>2024</v>
      </c>
      <c r="D261" s="164">
        <v>82.712910272747436</v>
      </c>
      <c r="E261" s="164">
        <v>42.384105929912252</v>
      </c>
      <c r="F261" s="164">
        <v>20.867962592605565</v>
      </c>
      <c r="G261" s="164">
        <v>68.483337991785902</v>
      </c>
      <c r="H261" s="164">
        <v>102.25272819996498</v>
      </c>
      <c r="I261" s="164">
        <v>102.25272819996498</v>
      </c>
      <c r="J261" s="164">
        <v>104.41614071579697</v>
      </c>
      <c r="K261" s="164">
        <v>99.664397198063696</v>
      </c>
      <c r="L261" s="164">
        <v>64.531892471531364</v>
      </c>
      <c r="M261" s="164">
        <v>74.600050887571641</v>
      </c>
      <c r="N261" s="164">
        <v>50.545323014619093</v>
      </c>
      <c r="O261" s="164">
        <v>44.75612229958827</v>
      </c>
    </row>
    <row r="262" spans="3:15">
      <c r="C262" s="163">
        <v>2025</v>
      </c>
      <c r="D262" s="164">
        <v>84.053105996878713</v>
      </c>
      <c r="E262" s="164">
        <v>43.418156429745736</v>
      </c>
      <c r="F262" s="164">
        <v>20.782407107600484</v>
      </c>
      <c r="G262" s="164">
        <v>69.823533715917179</v>
      </c>
      <c r="H262" s="164">
        <v>103.59292392409625</v>
      </c>
      <c r="I262" s="164">
        <v>103.59292392409625</v>
      </c>
      <c r="J262" s="164">
        <v>105.75633643992825</v>
      </c>
      <c r="K262" s="164">
        <v>101.00459292219497</v>
      </c>
      <c r="L262" s="164">
        <v>64.464339558720255</v>
      </c>
      <c r="M262" s="164">
        <v>74.521958481781198</v>
      </c>
      <c r="N262" s="164">
        <v>51.054650583706497</v>
      </c>
      <c r="O262" s="164">
        <v>45.031082475712807</v>
      </c>
    </row>
    <row r="263" spans="3:15">
      <c r="C263" s="163">
        <v>2026</v>
      </c>
      <c r="D263" s="164">
        <v>86.676571233184688</v>
      </c>
      <c r="E263" s="164">
        <v>44.641031928073701</v>
      </c>
      <c r="F263" s="164">
        <v>20.995445244296899</v>
      </c>
      <c r="G263" s="164">
        <v>72.446998952223154</v>
      </c>
      <c r="H263" s="164">
        <v>106.21638916040223</v>
      </c>
      <c r="I263" s="164">
        <v>106.21638916040223</v>
      </c>
      <c r="J263" s="164">
        <v>108.37980167623422</v>
      </c>
      <c r="K263" s="164">
        <v>103.62805815850095</v>
      </c>
      <c r="L263" s="164">
        <v>64.710015549840818</v>
      </c>
      <c r="M263" s="164">
        <v>74.805964431979135</v>
      </c>
      <c r="N263" s="164">
        <v>51.365726036392111</v>
      </c>
      <c r="O263" s="164">
        <v>45.279976467601358</v>
      </c>
    </row>
    <row r="264" spans="3:15">
      <c r="C264" s="163">
        <v>2027</v>
      </c>
      <c r="D264" s="164">
        <v>88.186071195293991</v>
      </c>
      <c r="E264" s="164">
        <v>45.825085716990088</v>
      </c>
      <c r="F264" s="164">
        <v>21.195931843995432</v>
      </c>
      <c r="G264" s="164">
        <v>73.956498914332457</v>
      </c>
      <c r="H264" s="164">
        <v>107.72588912251153</v>
      </c>
      <c r="I264" s="164">
        <v>107.72588912251153</v>
      </c>
      <c r="J264" s="164">
        <v>109.88930163834353</v>
      </c>
      <c r="K264" s="164">
        <v>105.13755812061025</v>
      </c>
      <c r="L264" s="164">
        <v>64.955304437852263</v>
      </c>
      <c r="M264" s="164">
        <v>75.089522883885408</v>
      </c>
      <c r="N264" s="164">
        <v>51.677058261479885</v>
      </c>
      <c r="O264" s="164">
        <v>45.528796659727412</v>
      </c>
    </row>
    <row r="265" spans="3:15">
      <c r="C265" s="163">
        <v>2028</v>
      </c>
      <c r="D265" s="164">
        <v>89.586356147981405</v>
      </c>
      <c r="E265" s="164">
        <v>46.950294651080164</v>
      </c>
      <c r="F265" s="164">
        <v>21.376250794374826</v>
      </c>
      <c r="G265" s="164">
        <v>75.356783867019871</v>
      </c>
      <c r="H265" s="164">
        <v>109.12617407519895</v>
      </c>
      <c r="I265" s="164">
        <v>109.12617407519895</v>
      </c>
      <c r="J265" s="164">
        <v>111.28958659103094</v>
      </c>
      <c r="K265" s="164">
        <v>106.53784307329767</v>
      </c>
      <c r="L265" s="164">
        <v>65.200194985641772</v>
      </c>
      <c r="M265" s="164">
        <v>75.372620847191584</v>
      </c>
      <c r="N265" s="164">
        <v>51.988642280065065</v>
      </c>
      <c r="O265" s="164">
        <v>45.777543052090969</v>
      </c>
    </row>
    <row r="266" spans="3:15">
      <c r="C266" s="163">
        <v>2029</v>
      </c>
      <c r="D266" s="164">
        <v>90.92803677830058</v>
      </c>
      <c r="E266" s="164">
        <v>48.047984271449039</v>
      </c>
      <c r="F266" s="164">
        <v>21.548170886437006</v>
      </c>
      <c r="G266" s="164">
        <v>76.698464497339046</v>
      </c>
      <c r="H266" s="164">
        <v>110.46785470551812</v>
      </c>
      <c r="I266" s="164">
        <v>110.46785470551812</v>
      </c>
      <c r="J266" s="164">
        <v>112.63126722135011</v>
      </c>
      <c r="K266" s="164">
        <v>107.87952370361684</v>
      </c>
      <c r="L266" s="164">
        <v>65.444676055494327</v>
      </c>
      <c r="M266" s="164">
        <v>75.65524544649486</v>
      </c>
      <c r="N266" s="164">
        <v>52.300473165558273</v>
      </c>
      <c r="O266" s="164">
        <v>46.02621564469203</v>
      </c>
    </row>
    <row r="267" spans="3:15">
      <c r="C267" s="163">
        <v>2030</v>
      </c>
      <c r="D267" s="164">
        <v>92.141387034323401</v>
      </c>
      <c r="E267" s="164">
        <v>49.074729484141251</v>
      </c>
      <c r="F267" s="164">
        <v>21.695318201462513</v>
      </c>
      <c r="G267" s="164">
        <v>77.911814753361867</v>
      </c>
      <c r="H267" s="164">
        <v>111.68120496154094</v>
      </c>
      <c r="I267" s="164">
        <v>111.68120496154094</v>
      </c>
      <c r="J267" s="164">
        <v>113.84461747737294</v>
      </c>
      <c r="K267" s="164">
        <v>109.09287395963966</v>
      </c>
      <c r="L267" s="164">
        <v>65.688736608355271</v>
      </c>
      <c r="M267" s="164">
        <v>75.937383920445654</v>
      </c>
      <c r="N267" s="164">
        <v>52.612546043058984</v>
      </c>
      <c r="O267" s="164">
        <v>46.274814437530587</v>
      </c>
    </row>
    <row r="268" spans="3:15">
      <c r="C268" s="163">
        <v>2031</v>
      </c>
      <c r="D268" s="164">
        <v>93.692750413107319</v>
      </c>
      <c r="E268" s="164">
        <v>50.22027708112531</v>
      </c>
      <c r="F268" s="164">
        <v>21.767199086953433</v>
      </c>
      <c r="G268" s="164">
        <v>79.463178132145785</v>
      </c>
      <c r="H268" s="164">
        <v>113.23256834032486</v>
      </c>
      <c r="I268" s="164">
        <v>113.23256834032486</v>
      </c>
      <c r="J268" s="164">
        <v>115.39598085615685</v>
      </c>
      <c r="K268" s="164">
        <v>110.64423733842358</v>
      </c>
      <c r="L268" s="164">
        <v>65.884596633860156</v>
      </c>
      <c r="M268" s="164">
        <v>76.163801701017505</v>
      </c>
      <c r="N268" s="164">
        <v>52.875302226231177</v>
      </c>
      <c r="O268" s="164">
        <v>46.428246784204831</v>
      </c>
    </row>
    <row r="269" spans="3:15">
      <c r="C269" s="163">
        <v>2032</v>
      </c>
      <c r="D269" s="164">
        <v>95.558328708367895</v>
      </c>
      <c r="E269" s="164">
        <v>51.310437783572709</v>
      </c>
      <c r="F269" s="164">
        <v>21.825017030148729</v>
      </c>
      <c r="G269" s="164">
        <v>81.328756427406361</v>
      </c>
      <c r="H269" s="164">
        <v>115.09814663558544</v>
      </c>
      <c r="I269" s="164">
        <v>115.09814663558544</v>
      </c>
      <c r="J269" s="164">
        <v>117.26155915141743</v>
      </c>
      <c r="K269" s="164">
        <v>112.50981563368416</v>
      </c>
      <c r="L269" s="164">
        <v>66.08036338926722</v>
      </c>
      <c r="M269" s="164">
        <v>76.390111659646166</v>
      </c>
      <c r="N269" s="164">
        <v>53.138403281373272</v>
      </c>
      <c r="O269" s="164">
        <v>46.581596106146264</v>
      </c>
    </row>
    <row r="270" spans="3:15">
      <c r="C270" s="163">
        <v>2033</v>
      </c>
      <c r="D270" s="164">
        <v>97.341047888333435</v>
      </c>
      <c r="E270" s="164">
        <v>52.371455269436716</v>
      </c>
      <c r="F270" s="164">
        <v>21.878276139633737</v>
      </c>
      <c r="G270" s="164">
        <v>83.111475607371901</v>
      </c>
      <c r="H270" s="164">
        <v>116.88086581555098</v>
      </c>
      <c r="I270" s="164">
        <v>116.88086581555098</v>
      </c>
      <c r="J270" s="164">
        <v>119.04427833138297</v>
      </c>
      <c r="K270" s="164">
        <v>114.2925348136497</v>
      </c>
      <c r="L270" s="164">
        <v>66.276021603357506</v>
      </c>
      <c r="M270" s="164">
        <v>76.616296142522543</v>
      </c>
      <c r="N270" s="164">
        <v>53.40184179508779</v>
      </c>
      <c r="O270" s="164">
        <v>46.73486240335491</v>
      </c>
    </row>
    <row r="271" spans="3:15">
      <c r="C271" s="163">
        <v>2034</v>
      </c>
      <c r="D271" s="164">
        <v>99.002693402790925</v>
      </c>
      <c r="E271" s="164">
        <v>53.379487378305292</v>
      </c>
      <c r="F271" s="164">
        <v>21.917992887383534</v>
      </c>
      <c r="G271" s="164">
        <v>84.773121121829391</v>
      </c>
      <c r="H271" s="164">
        <v>118.54251133000847</v>
      </c>
      <c r="I271" s="164">
        <v>118.54251133000847</v>
      </c>
      <c r="J271" s="164">
        <v>120.70592384584046</v>
      </c>
      <c r="K271" s="164">
        <v>115.95418032810719</v>
      </c>
      <c r="L271" s="164">
        <v>66.471556138902102</v>
      </c>
      <c r="M271" s="164">
        <v>76.842337650732446</v>
      </c>
      <c r="N271" s="164">
        <v>53.665610427022969</v>
      </c>
      <c r="O271" s="164">
        <v>46.888045675830739</v>
      </c>
    </row>
    <row r="272" spans="3:15">
      <c r="C272" s="163">
        <v>2035</v>
      </c>
      <c r="D272" s="164">
        <v>100.59799469913287</v>
      </c>
      <c r="E272" s="164">
        <v>54.366646432213557</v>
      </c>
      <c r="F272" s="164">
        <v>21.9556878669204</v>
      </c>
      <c r="G272" s="164">
        <v>86.368422418171335</v>
      </c>
      <c r="H272" s="164">
        <v>120.13781262635041</v>
      </c>
      <c r="I272" s="164">
        <v>120.13781262635041</v>
      </c>
      <c r="J272" s="164">
        <v>122.3012251421824</v>
      </c>
      <c r="K272" s="164">
        <v>117.54948162444913</v>
      </c>
      <c r="L272" s="164">
        <v>66.66695199165018</v>
      </c>
      <c r="M272" s="164">
        <v>77.068218839086825</v>
      </c>
      <c r="N272" s="164">
        <v>53.929701909080514</v>
      </c>
      <c r="O272" s="164">
        <v>47.041145923573744</v>
      </c>
    </row>
    <row r="273" spans="3:16">
      <c r="C273" s="163">
        <v>2036</v>
      </c>
      <c r="D273" s="164">
        <v>102.09020115332861</v>
      </c>
      <c r="E273" s="164">
        <v>56.021566478043873</v>
      </c>
      <c r="F273" s="164">
        <v>22.029714738820417</v>
      </c>
      <c r="G273" s="164">
        <v>87.860628872367073</v>
      </c>
      <c r="H273" s="164">
        <v>121.63001908054615</v>
      </c>
      <c r="I273" s="164">
        <v>121.63001908054615</v>
      </c>
      <c r="J273" s="164">
        <v>123.79343159637814</v>
      </c>
      <c r="K273" s="164">
        <v>119.04168807864487</v>
      </c>
      <c r="L273" s="164">
        <v>66.829694828730965</v>
      </c>
      <c r="M273" s="164">
        <v>77.256352542637686</v>
      </c>
      <c r="N273" s="164">
        <v>54.174250889852274</v>
      </c>
      <c r="O273" s="164">
        <v>47.184184641373889</v>
      </c>
    </row>
    <row r="274" spans="3:16">
      <c r="C274" s="163">
        <v>2037</v>
      </c>
      <c r="D274" s="164">
        <v>103.53602848432692</v>
      </c>
      <c r="E274" s="164">
        <v>56.643484305507364</v>
      </c>
      <c r="F274" s="164">
        <v>22.099296654325173</v>
      </c>
      <c r="G274" s="164">
        <v>89.306456203365386</v>
      </c>
      <c r="H274" s="164">
        <v>123.07584641154446</v>
      </c>
      <c r="I274" s="164">
        <v>123.07584641154446</v>
      </c>
      <c r="J274" s="164">
        <v>125.23925892737645</v>
      </c>
      <c r="K274" s="164">
        <v>120.48751540964318</v>
      </c>
      <c r="L274" s="164">
        <v>66.992074665035901</v>
      </c>
      <c r="M274" s="164">
        <v>77.444066610636042</v>
      </c>
      <c r="N274" s="164">
        <v>54.41888572733636</v>
      </c>
      <c r="O274" s="164">
        <v>47.327158784381858</v>
      </c>
    </row>
    <row r="275" spans="3:16">
      <c r="C275" s="163">
        <v>2038</v>
      </c>
      <c r="D275" s="164">
        <v>104.86648319780612</v>
      </c>
      <c r="E275" s="164">
        <v>57.206292482675018</v>
      </c>
      <c r="F275" s="164">
        <v>22.153632116105896</v>
      </c>
      <c r="G275" s="164">
        <v>90.636910916844585</v>
      </c>
      <c r="H275" s="164">
        <v>124.40630112502366</v>
      </c>
      <c r="I275" s="164">
        <v>124.40630112502366</v>
      </c>
      <c r="J275" s="164">
        <v>126.56971364085565</v>
      </c>
      <c r="K275" s="164">
        <v>121.81797012312238</v>
      </c>
      <c r="L275" s="164">
        <v>67.154082323490499</v>
      </c>
      <c r="M275" s="164">
        <v>77.631350434215534</v>
      </c>
      <c r="N275" s="164">
        <v>54.663599201289209</v>
      </c>
      <c r="O275" s="164">
        <v>47.470068352597629</v>
      </c>
    </row>
    <row r="276" spans="3:16">
      <c r="C276" s="163">
        <v>2039</v>
      </c>
      <c r="D276" s="164">
        <v>106.13404097693454</v>
      </c>
      <c r="E276" s="164">
        <v>57.740541471904386</v>
      </c>
      <c r="F276" s="164">
        <v>22.203402762241502</v>
      </c>
      <c r="G276" s="164">
        <v>91.904468695973009</v>
      </c>
      <c r="H276" s="164">
        <v>125.67385890415208</v>
      </c>
      <c r="I276" s="164">
        <v>125.67385890415208</v>
      </c>
      <c r="J276" s="164">
        <v>127.83727141998408</v>
      </c>
      <c r="K276" s="164">
        <v>123.0855279022508</v>
      </c>
      <c r="L276" s="164">
        <v>67.315708706874133</v>
      </c>
      <c r="M276" s="164">
        <v>77.818193496822346</v>
      </c>
      <c r="N276" s="164">
        <v>54.908384160416688</v>
      </c>
      <c r="O276" s="164">
        <v>47.612913346021223</v>
      </c>
    </row>
    <row r="277" spans="3:16">
      <c r="C277" s="163">
        <v>2040</v>
      </c>
      <c r="D277" s="164">
        <v>107.30502693993807</v>
      </c>
      <c r="E277" s="164">
        <v>58.226230553747364</v>
      </c>
      <c r="F277" s="164">
        <v>22.241349337329673</v>
      </c>
      <c r="G277" s="164">
        <v>93.07545465897654</v>
      </c>
      <c r="H277" s="164">
        <v>126.84484486715562</v>
      </c>
      <c r="I277" s="164">
        <v>126.84484486715562</v>
      </c>
      <c r="J277" s="164">
        <v>129.00825738298761</v>
      </c>
      <c r="K277" s="164">
        <v>124.25651386525433</v>
      </c>
      <c r="L277" s="164">
        <v>67.476944797280851</v>
      </c>
      <c r="M277" s="164">
        <v>78.004585373591794</v>
      </c>
      <c r="N277" s="164">
        <v>55.153233521655096</v>
      </c>
      <c r="O277" s="164">
        <v>47.755693764652648</v>
      </c>
    </row>
    <row r="278" spans="3:16" ht="13.8">
      <c r="C278" s="165" t="s">
        <v>314</v>
      </c>
      <c r="D278" s="79"/>
      <c r="E278" s="79"/>
      <c r="G278" s="79"/>
      <c r="H278" s="79"/>
      <c r="I278" s="79"/>
      <c r="J278" s="79"/>
      <c r="K278" s="79"/>
      <c r="L278" s="79"/>
      <c r="M278" s="79"/>
      <c r="N278" s="79"/>
      <c r="O278" s="79"/>
    </row>
    <row r="279" spans="3:16">
      <c r="C279" s="82"/>
      <c r="D279" s="79"/>
      <c r="E279" s="79"/>
      <c r="G279" s="79"/>
      <c r="H279" s="79"/>
      <c r="I279" s="79"/>
      <c r="J279" s="79"/>
      <c r="K279" s="79"/>
      <c r="L279" s="79"/>
      <c r="M279" s="79"/>
      <c r="N279" s="79"/>
      <c r="O279" s="79"/>
    </row>
    <row r="282" spans="3:16" ht="21">
      <c r="C282" s="166" t="s">
        <v>478</v>
      </c>
      <c r="D282" s="48" t="s">
        <v>70</v>
      </c>
      <c r="E282" s="48" t="s">
        <v>45</v>
      </c>
      <c r="F282" s="48" t="s">
        <v>42</v>
      </c>
      <c r="G282" s="48" t="s">
        <v>56</v>
      </c>
      <c r="I282" s="48" t="s">
        <v>48</v>
      </c>
      <c r="J282" s="48" t="s">
        <v>53</v>
      </c>
      <c r="K282" s="48" t="s">
        <v>50</v>
      </c>
      <c r="M282" s="48" t="s">
        <v>64</v>
      </c>
      <c r="N282" s="48" t="s">
        <v>66</v>
      </c>
      <c r="O282" s="48" t="s">
        <v>49</v>
      </c>
    </row>
    <row r="283" spans="3:16">
      <c r="C283" s="167" t="s">
        <v>302</v>
      </c>
      <c r="D283" s="168"/>
      <c r="E283" s="169"/>
      <c r="F283" s="169"/>
      <c r="G283" s="169"/>
      <c r="H283" s="169"/>
      <c r="I283" s="169"/>
      <c r="J283" s="169"/>
      <c r="K283" s="169"/>
      <c r="L283" s="169"/>
      <c r="M283" s="169"/>
      <c r="N283" s="170"/>
      <c r="O283" s="171"/>
    </row>
    <row r="284" spans="3:16" ht="24.6" thickBot="1">
      <c r="C284" s="167"/>
      <c r="D284" s="161" t="s">
        <v>305</v>
      </c>
      <c r="E284" s="162" t="s">
        <v>306</v>
      </c>
      <c r="F284" s="161" t="s">
        <v>307</v>
      </c>
      <c r="G284" s="161" t="s">
        <v>308</v>
      </c>
      <c r="H284" s="161" t="s">
        <v>309</v>
      </c>
      <c r="I284" s="161" t="s">
        <v>75</v>
      </c>
      <c r="J284" s="161" t="s">
        <v>310</v>
      </c>
      <c r="K284" s="161" t="s">
        <v>150</v>
      </c>
      <c r="L284" s="162" t="s">
        <v>311</v>
      </c>
      <c r="M284" s="162" t="s">
        <v>312</v>
      </c>
      <c r="N284" s="162" t="s">
        <v>313</v>
      </c>
      <c r="O284" s="171" t="s">
        <v>479</v>
      </c>
      <c r="P284" s="162" t="s">
        <v>480</v>
      </c>
    </row>
    <row r="285" spans="3:16" ht="13.8" thickBot="1">
      <c r="C285" s="163">
        <v>2018</v>
      </c>
      <c r="D285" s="164">
        <v>78.592912119302227</v>
      </c>
      <c r="E285" s="172">
        <v>53.422183381850253</v>
      </c>
      <c r="F285" s="172">
        <v>22.935796128023767</v>
      </c>
      <c r="G285" s="172">
        <v>67.735141438725293</v>
      </c>
      <c r="H285" s="172">
        <v>101.50107579472352</v>
      </c>
      <c r="I285" s="164">
        <v>101.50107579472352</v>
      </c>
      <c r="J285" s="164">
        <v>102.40107579472352</v>
      </c>
      <c r="K285" s="164">
        <v>99.501075794723519</v>
      </c>
      <c r="L285" s="164">
        <v>69.494890781791952</v>
      </c>
      <c r="M285" s="164">
        <v>69.494890781791952</v>
      </c>
      <c r="N285" s="164">
        <v>45.179472202489855</v>
      </c>
      <c r="O285" s="173">
        <v>41.634898055339931</v>
      </c>
      <c r="P285" s="164">
        <v>1.018306654608963</v>
      </c>
    </row>
    <row r="286" spans="3:16">
      <c r="C286" s="163">
        <v>2019</v>
      </c>
      <c r="D286" s="164">
        <v>72.66780821917807</v>
      </c>
      <c r="E286" s="172">
        <v>34.261011240620462</v>
      </c>
      <c r="F286" s="172">
        <v>15.532766006190153</v>
      </c>
      <c r="G286" s="172">
        <v>61.821029259474152</v>
      </c>
      <c r="H286" s="172">
        <v>95.586963615472371</v>
      </c>
      <c r="I286" s="164">
        <v>95.586963615472371</v>
      </c>
      <c r="J286" s="164">
        <v>97.746963615472367</v>
      </c>
      <c r="K286" s="164">
        <v>92.996963615472367</v>
      </c>
      <c r="L286" s="164">
        <v>69.433019142282461</v>
      </c>
      <c r="M286" s="164">
        <v>79.702433091587693</v>
      </c>
      <c r="N286" s="164">
        <v>45.117600562980392</v>
      </c>
      <c r="O286" s="173">
        <v>41.634898055339931</v>
      </c>
      <c r="P286" s="164">
        <v>0.99989766317485917</v>
      </c>
    </row>
    <row r="287" spans="3:16">
      <c r="C287" s="163">
        <v>2020</v>
      </c>
      <c r="D287" s="164">
        <v>71.191547947610658</v>
      </c>
      <c r="E287" s="172">
        <v>33.397849986482257</v>
      </c>
      <c r="F287" s="172">
        <v>12.929551889587877</v>
      </c>
      <c r="G287" s="172">
        <v>60.341090730548601</v>
      </c>
      <c r="H287" s="172">
        <v>94.107025086546813</v>
      </c>
      <c r="I287" s="164">
        <v>94.107025086546813</v>
      </c>
      <c r="J287" s="164">
        <v>96.267025086546809</v>
      </c>
      <c r="K287" s="164">
        <v>91.517025086546809</v>
      </c>
      <c r="L287" s="164">
        <v>59.910194122791161</v>
      </c>
      <c r="M287" s="164">
        <v>70.05883849089301</v>
      </c>
      <c r="N287" s="164">
        <v>45.248389703133633</v>
      </c>
      <c r="O287" s="174">
        <v>41.962449107096752</v>
      </c>
      <c r="P287" s="164">
        <v>0.97786502855281787</v>
      </c>
    </row>
    <row r="288" spans="3:16">
      <c r="C288" s="163">
        <v>2021</v>
      </c>
      <c r="D288" s="164">
        <v>49.181117057429148</v>
      </c>
      <c r="E288" s="172">
        <v>31.525290025438199</v>
      </c>
      <c r="F288" s="172">
        <v>13.166058954324894</v>
      </c>
      <c r="G288" s="172">
        <v>38.35700531918522</v>
      </c>
      <c r="H288" s="172">
        <v>72.122939675183432</v>
      </c>
      <c r="I288" s="164">
        <v>72.122939675183432</v>
      </c>
      <c r="J288" s="164">
        <v>74.282939675183428</v>
      </c>
      <c r="K288" s="164">
        <v>69.532939675183428</v>
      </c>
      <c r="L288" s="164">
        <v>62.854344413402906</v>
      </c>
      <c r="M288" s="164">
        <v>72.96988813207048</v>
      </c>
      <c r="N288" s="164">
        <v>45.190250127598674</v>
      </c>
      <c r="O288" s="174">
        <v>42.37591413450582</v>
      </c>
      <c r="P288" s="164">
        <v>0.96452741381447771</v>
      </c>
    </row>
    <row r="289" spans="3:16">
      <c r="C289" s="163">
        <v>2022</v>
      </c>
      <c r="D289" s="164">
        <v>52.581323432074825</v>
      </c>
      <c r="E289" s="172">
        <v>32.762548621541896</v>
      </c>
      <c r="F289" s="172">
        <v>13.673473481430243</v>
      </c>
      <c r="G289" s="172">
        <v>41.765504189889249</v>
      </c>
      <c r="H289" s="172">
        <v>75.531438545887454</v>
      </c>
      <c r="I289" s="164">
        <v>75.531438545887454</v>
      </c>
      <c r="J289" s="164">
        <v>77.691438545887451</v>
      </c>
      <c r="K289" s="164">
        <v>72.941438545887451</v>
      </c>
      <c r="L289" s="164">
        <v>63.172513966646889</v>
      </c>
      <c r="M289" s="164">
        <v>73.266464764716645</v>
      </c>
      <c r="N289" s="164">
        <v>45.392121473736516</v>
      </c>
      <c r="O289" s="174">
        <v>42.791201303703261</v>
      </c>
      <c r="P289" s="164">
        <v>0.94807328173912164</v>
      </c>
    </row>
    <row r="290" spans="3:16">
      <c r="C290" s="163">
        <v>2023</v>
      </c>
      <c r="D290" s="164">
        <v>54.889966476332738</v>
      </c>
      <c r="E290" s="172">
        <v>33.367688312875465</v>
      </c>
      <c r="F290" s="172">
        <v>14.173926683886389</v>
      </c>
      <c r="G290" s="172">
        <v>44.088588085044584</v>
      </c>
      <c r="H290" s="172">
        <v>77.854522441042789</v>
      </c>
      <c r="I290" s="164">
        <v>77.854522441042789</v>
      </c>
      <c r="J290" s="164">
        <v>80.014522441042786</v>
      </c>
      <c r="K290" s="164">
        <v>75.264522441042786</v>
      </c>
      <c r="L290" s="164">
        <v>62.478874618815077</v>
      </c>
      <c r="M290" s="164">
        <v>72.556552851440529</v>
      </c>
      <c r="N290" s="164">
        <v>45.644433925671841</v>
      </c>
      <c r="O290" s="174">
        <v>43.208184541451871</v>
      </c>
      <c r="P290" s="164">
        <v>0.93311916436423892</v>
      </c>
    </row>
    <row r="291" spans="3:16">
      <c r="C291" s="163">
        <v>2024</v>
      </c>
      <c r="D291" s="164">
        <v>56.568388062461416</v>
      </c>
      <c r="E291" s="172">
        <v>33.567123920362071</v>
      </c>
      <c r="F291" s="172">
        <v>14.64740072098045</v>
      </c>
      <c r="G291" s="172">
        <v>45.786797230009718</v>
      </c>
      <c r="H291" s="172">
        <v>79.552731586007937</v>
      </c>
      <c r="I291" s="164">
        <v>79.552731586007937</v>
      </c>
      <c r="J291" s="164">
        <v>81.712731586007934</v>
      </c>
      <c r="K291" s="164">
        <v>76.962731586007934</v>
      </c>
      <c r="L291" s="164">
        <v>62.142339464339834</v>
      </c>
      <c r="M291" s="164">
        <v>72.210497880380103</v>
      </c>
      <c r="N291" s="164">
        <v>45.923015098100862</v>
      </c>
      <c r="O291" s="174">
        <v>43.626739530646304</v>
      </c>
      <c r="P291" s="164">
        <v>0.92005871726274913</v>
      </c>
    </row>
    <row r="292" spans="3:16">
      <c r="C292" s="163">
        <v>2025</v>
      </c>
      <c r="D292" s="164">
        <v>57.786429057350325</v>
      </c>
      <c r="E292" s="172">
        <v>33.506083462913665</v>
      </c>
      <c r="F292" s="172">
        <v>14.580898828103843</v>
      </c>
      <c r="G292" s="172">
        <v>47.023275056537912</v>
      </c>
      <c r="H292" s="172">
        <v>80.789209412536124</v>
      </c>
      <c r="I292" s="164">
        <v>80.789209412536124</v>
      </c>
      <c r="J292" s="164">
        <v>82.949209412536121</v>
      </c>
      <c r="K292" s="164">
        <v>78.199209412536121</v>
      </c>
      <c r="L292" s="164">
        <v>61.840436911371611</v>
      </c>
      <c r="M292" s="164">
        <v>71.898055834432554</v>
      </c>
      <c r="N292" s="164">
        <v>46.207001444406053</v>
      </c>
      <c r="O292" s="174">
        <v>44.046743692103149</v>
      </c>
      <c r="P292" s="164">
        <v>0.90676241471011532</v>
      </c>
    </row>
    <row r="293" spans="3:16">
      <c r="C293" s="163">
        <v>2026</v>
      </c>
      <c r="D293" s="164">
        <v>59.146270171698553</v>
      </c>
      <c r="E293" s="172">
        <v>33.467639204304064</v>
      </c>
      <c r="F293" s="172">
        <v>14.5316584938834</v>
      </c>
      <c r="G293" s="172">
        <v>48.388738394847046</v>
      </c>
      <c r="H293" s="172">
        <v>82.154672750845265</v>
      </c>
      <c r="I293" s="164">
        <v>82.154672750845265</v>
      </c>
      <c r="J293" s="164">
        <v>84.314672750845261</v>
      </c>
      <c r="K293" s="164">
        <v>79.564672750845261</v>
      </c>
      <c r="L293" s="164">
        <v>61.559038676176264</v>
      </c>
      <c r="M293" s="164">
        <v>71.654987558314588</v>
      </c>
      <c r="N293" s="164">
        <v>46.419730980267232</v>
      </c>
      <c r="O293" s="174">
        <v>44.303492323512977</v>
      </c>
      <c r="P293" s="164">
        <v>0.89032177619719322</v>
      </c>
    </row>
    <row r="294" spans="3:16">
      <c r="C294" s="163">
        <v>2027</v>
      </c>
      <c r="D294" s="164">
        <v>60.478046986869018</v>
      </c>
      <c r="E294" s="172">
        <v>33.442947086231669</v>
      </c>
      <c r="F294" s="172">
        <v>14.477230593088336</v>
      </c>
      <c r="G294" s="172">
        <v>49.726877161691675</v>
      </c>
      <c r="H294" s="172">
        <v>83.492811517689887</v>
      </c>
      <c r="I294" s="164">
        <v>83.492811517689887</v>
      </c>
      <c r="J294" s="164">
        <v>85.652811517689884</v>
      </c>
      <c r="K294" s="164">
        <v>80.902811517689884</v>
      </c>
      <c r="L294" s="164">
        <v>61.304552221855602</v>
      </c>
      <c r="M294" s="164">
        <v>71.438770667888747</v>
      </c>
      <c r="N294" s="164">
        <v>46.631059323825987</v>
      </c>
      <c r="O294" s="174">
        <v>44.56044844066794</v>
      </c>
      <c r="P294" s="164">
        <v>0.87425828973292308</v>
      </c>
    </row>
    <row r="295" spans="3:16">
      <c r="C295" s="163">
        <v>2028</v>
      </c>
      <c r="D295" s="164">
        <v>61.703174257304624</v>
      </c>
      <c r="E295" s="172">
        <v>33.42179959045346</v>
      </c>
      <c r="F295" s="172">
        <v>14.413190648189367</v>
      </c>
      <c r="G295" s="172">
        <v>50.957998458731836</v>
      </c>
      <c r="H295" s="172">
        <v>84.723932814730048</v>
      </c>
      <c r="I295" s="164">
        <v>84.723932814730048</v>
      </c>
      <c r="J295" s="164">
        <v>86.883932814730045</v>
      </c>
      <c r="K295" s="164">
        <v>82.133932814730045</v>
      </c>
      <c r="L295" s="164">
        <v>61.075127920444082</v>
      </c>
      <c r="M295" s="164">
        <v>71.247553781993901</v>
      </c>
      <c r="N295" s="164">
        <v>46.839924523073165</v>
      </c>
      <c r="O295" s="174">
        <v>44.817607952103295</v>
      </c>
      <c r="P295" s="164">
        <v>0.85823047344328252</v>
      </c>
    </row>
    <row r="296" spans="3:16">
      <c r="C296" s="163">
        <v>2029</v>
      </c>
      <c r="D296" s="164">
        <v>62.989602327697277</v>
      </c>
      <c r="E296" s="172">
        <v>33.414220248022303</v>
      </c>
      <c r="F296" s="172">
        <v>14.343963605486476</v>
      </c>
      <c r="G296" s="172">
        <v>52.250750345664912</v>
      </c>
      <c r="H296" s="172">
        <v>86.016684701663124</v>
      </c>
      <c r="I296" s="164">
        <v>86.016684701663124</v>
      </c>
      <c r="J296" s="164">
        <v>88.17668470166312</v>
      </c>
      <c r="K296" s="164">
        <v>83.42668470166312</v>
      </c>
      <c r="L296" s="164">
        <v>60.879811326662022</v>
      </c>
      <c r="M296" s="164">
        <v>71.090380717662555</v>
      </c>
      <c r="N296" s="164">
        <v>47.054043906757286</v>
      </c>
      <c r="O296" s="174">
        <v>45.074966809344929</v>
      </c>
      <c r="P296" s="164">
        <v>0.84270389124070177</v>
      </c>
    </row>
    <row r="297" spans="3:16">
      <c r="C297" s="163">
        <v>2030</v>
      </c>
      <c r="D297" s="164">
        <v>64.209121548162642</v>
      </c>
      <c r="E297" s="172">
        <v>33.412152610409883</v>
      </c>
      <c r="F297" s="172">
        <v>14.266503152082981</v>
      </c>
      <c r="G297" s="172">
        <v>53.473940246602353</v>
      </c>
      <c r="H297" s="172">
        <v>87.239874602600565</v>
      </c>
      <c r="I297" s="164">
        <v>87.239874602600565</v>
      </c>
      <c r="J297" s="164">
        <v>89.399874602600562</v>
      </c>
      <c r="K297" s="164">
        <v>84.649874602600562</v>
      </c>
      <c r="L297" s="164">
        <v>60.705878120268423</v>
      </c>
      <c r="M297" s="164">
        <v>70.954525432358807</v>
      </c>
      <c r="N297" s="164">
        <v>47.263106384197172</v>
      </c>
      <c r="O297" s="174">
        <v>45.332521006394593</v>
      </c>
      <c r="P297" s="164">
        <v>0.8270052796536449</v>
      </c>
    </row>
    <row r="298" spans="3:16">
      <c r="C298" s="163">
        <v>2031</v>
      </c>
      <c r="D298" s="164">
        <v>63.901532941943884</v>
      </c>
      <c r="E298" s="172">
        <v>33.458238338148384</v>
      </c>
      <c r="F298" s="172">
        <v>14.23069306413351</v>
      </c>
      <c r="G298" s="172">
        <v>53.16779648439951</v>
      </c>
      <c r="H298" s="172">
        <v>86.933730840397715</v>
      </c>
      <c r="I298" s="164">
        <v>86.933730840397715</v>
      </c>
      <c r="J298" s="164">
        <v>89.093730840397711</v>
      </c>
      <c r="K298" s="164">
        <v>84.343730840397711</v>
      </c>
      <c r="L298" s="164">
        <v>60.70433047636952</v>
      </c>
      <c r="M298" s="164">
        <v>70.98353554352687</v>
      </c>
      <c r="N298" s="164">
        <v>47.363169268373781</v>
      </c>
      <c r="O298" s="174">
        <v>45.549544275390517</v>
      </c>
      <c r="P298" s="164">
        <v>0.81075933244600917</v>
      </c>
    </row>
    <row r="299" spans="3:16">
      <c r="C299" s="163">
        <v>2032</v>
      </c>
      <c r="D299" s="164">
        <v>63.593944335725141</v>
      </c>
      <c r="E299" s="172">
        <v>33.504324065886884</v>
      </c>
      <c r="F299" s="172">
        <v>14.195037264254136</v>
      </c>
      <c r="G299" s="172">
        <v>52.860920537900107</v>
      </c>
      <c r="H299" s="172">
        <v>86.626854893898326</v>
      </c>
      <c r="I299" s="164">
        <v>86.626854893898326</v>
      </c>
      <c r="J299" s="164">
        <v>88.786854893898322</v>
      </c>
      <c r="K299" s="164">
        <v>84.036854893898322</v>
      </c>
      <c r="L299" s="164">
        <v>60.702548817291905</v>
      </c>
      <c r="M299" s="164">
        <v>71.012297087670845</v>
      </c>
      <c r="N299" s="164">
        <v>47.463048827686151</v>
      </c>
      <c r="O299" s="174">
        <v>45.766845997017583</v>
      </c>
      <c r="P299" s="164">
        <v>0.79472100056409223</v>
      </c>
    </row>
    <row r="300" spans="3:16">
      <c r="C300" s="163">
        <v>2033</v>
      </c>
      <c r="D300" s="164">
        <v>63.286355729506404</v>
      </c>
      <c r="E300" s="172">
        <v>33.550409793625377</v>
      </c>
      <c r="F300" s="172">
        <v>14.159114470166005</v>
      </c>
      <c r="G300" s="172">
        <v>52.55531163017308</v>
      </c>
      <c r="H300" s="172">
        <v>86.321245986171292</v>
      </c>
      <c r="I300" s="164">
        <v>86.321245986171292</v>
      </c>
      <c r="J300" s="164">
        <v>88.481245986171288</v>
      </c>
      <c r="K300" s="164">
        <v>83.731245986171288</v>
      </c>
      <c r="L300" s="164">
        <v>60.700536499539886</v>
      </c>
      <c r="M300" s="164">
        <v>71.040811038704931</v>
      </c>
      <c r="N300" s="164">
        <v>47.562746231205452</v>
      </c>
      <c r="O300" s="174">
        <v>45.93621057509371</v>
      </c>
      <c r="P300" s="164">
        <v>0.77922098994212197</v>
      </c>
    </row>
    <row r="301" spans="3:16">
      <c r="C301" s="163">
        <v>2034</v>
      </c>
      <c r="D301" s="164">
        <v>62.978767123287653</v>
      </c>
      <c r="E301" s="172">
        <v>33.59649552136387</v>
      </c>
      <c r="F301" s="172">
        <v>14.123353426479357</v>
      </c>
      <c r="G301" s="172">
        <v>52.248935125159633</v>
      </c>
      <c r="H301" s="172">
        <v>86.014869481157845</v>
      </c>
      <c r="I301" s="164">
        <v>86.014869481157845</v>
      </c>
      <c r="J301" s="164">
        <v>88.174869481157842</v>
      </c>
      <c r="K301" s="164">
        <v>83.424869481157842</v>
      </c>
      <c r="L301" s="164">
        <v>60.698296822060883</v>
      </c>
      <c r="M301" s="164">
        <v>71.069078333891227</v>
      </c>
      <c r="N301" s="164">
        <v>47.662262629564232</v>
      </c>
      <c r="O301" s="174">
        <v>46.091987325464736</v>
      </c>
      <c r="P301" s="164">
        <v>0.76390612340968655</v>
      </c>
    </row>
    <row r="302" spans="3:16">
      <c r="C302" s="163">
        <v>2035</v>
      </c>
      <c r="D302" s="164">
        <v>62.671178517068917</v>
      </c>
      <c r="E302" s="172">
        <v>33.642581249102378</v>
      </c>
      <c r="F302" s="172">
        <v>14.087572006623748</v>
      </c>
      <c r="G302" s="172">
        <v>51.942655316610988</v>
      </c>
      <c r="H302" s="172">
        <v>85.708589672609207</v>
      </c>
      <c r="I302" s="164">
        <v>85.708589672609207</v>
      </c>
      <c r="J302" s="164">
        <v>87.868589672609204</v>
      </c>
      <c r="K302" s="164">
        <v>83.118589672609204</v>
      </c>
      <c r="L302" s="164">
        <v>60.695833026853684</v>
      </c>
      <c r="M302" s="164">
        <v>71.097099874290336</v>
      </c>
      <c r="N302" s="164">
        <v>47.761599155151828</v>
      </c>
      <c r="O302" s="174">
        <v>46.247727566987081</v>
      </c>
      <c r="P302" s="164">
        <v>0.74916462069632617</v>
      </c>
    </row>
    <row r="303" spans="3:16">
      <c r="C303" s="163">
        <v>2036</v>
      </c>
      <c r="D303" s="164">
        <v>62.363589910850173</v>
      </c>
      <c r="E303" s="172">
        <v>33.688666976840878</v>
      </c>
      <c r="F303" s="172">
        <v>14.051985690698709</v>
      </c>
      <c r="G303" s="172">
        <v>51.635449629385747</v>
      </c>
      <c r="H303" s="172">
        <v>85.401383985383958</v>
      </c>
      <c r="I303" s="164">
        <v>85.401383985383958</v>
      </c>
      <c r="J303" s="164">
        <v>87.561383985383955</v>
      </c>
      <c r="K303" s="164">
        <v>82.811383985383955</v>
      </c>
      <c r="L303" s="164">
        <v>60.689945389690699</v>
      </c>
      <c r="M303" s="164">
        <v>71.116603103597413</v>
      </c>
      <c r="N303" s="164">
        <v>47.861557709026719</v>
      </c>
      <c r="O303" s="174">
        <v>46.390503884981669</v>
      </c>
      <c r="P303" s="164">
        <v>0.73451354156952464</v>
      </c>
    </row>
    <row r="304" spans="3:16">
      <c r="C304" s="163">
        <v>2037</v>
      </c>
      <c r="D304" s="164">
        <v>62.056001304631437</v>
      </c>
      <c r="E304" s="172">
        <v>33.734752704579364</v>
      </c>
      <c r="F304" s="172">
        <v>14.016171250456402</v>
      </c>
      <c r="G304" s="172">
        <v>51.329326521277956</v>
      </c>
      <c r="H304" s="172">
        <v>85.095260877276161</v>
      </c>
      <c r="I304" s="164">
        <v>85.095260877276161</v>
      </c>
      <c r="J304" s="164">
        <v>87.255260877276157</v>
      </c>
      <c r="K304" s="164">
        <v>82.505260877276157</v>
      </c>
      <c r="L304" s="164">
        <v>60.683892039969457</v>
      </c>
      <c r="M304" s="164">
        <v>71.135883985569592</v>
      </c>
      <c r="N304" s="164">
        <v>47.961224086497161</v>
      </c>
      <c r="O304" s="174">
        <v>46.533237561648519</v>
      </c>
      <c r="P304" s="164">
        <v>0.7203713017339497</v>
      </c>
    </row>
    <row r="305" spans="3:16">
      <c r="C305" s="163">
        <v>2038</v>
      </c>
      <c r="D305" s="164">
        <v>61.7484126984127</v>
      </c>
      <c r="E305" s="172">
        <v>33.780838432317864</v>
      </c>
      <c r="F305" s="172">
        <v>13.980510738351196</v>
      </c>
      <c r="G305" s="172">
        <v>51.022472936959623</v>
      </c>
      <c r="H305" s="172">
        <v>84.788407292957842</v>
      </c>
      <c r="I305" s="164">
        <v>84.788407292957842</v>
      </c>
      <c r="J305" s="164">
        <v>86.948407292957839</v>
      </c>
      <c r="K305" s="164">
        <v>82.198407292957839</v>
      </c>
      <c r="L305" s="164">
        <v>60.677675969854107</v>
      </c>
      <c r="M305" s="164">
        <v>71.154944080579142</v>
      </c>
      <c r="N305" s="164">
        <v>48.06060022028862</v>
      </c>
      <c r="O305" s="174">
        <v>46.675927978934773</v>
      </c>
      <c r="P305" s="164">
        <v>0.70635417245409327</v>
      </c>
    </row>
    <row r="306" spans="3:16">
      <c r="C306" s="163">
        <v>2039</v>
      </c>
      <c r="D306" s="164">
        <v>61.440824092193949</v>
      </c>
      <c r="E306" s="172">
        <v>33.82692416005635</v>
      </c>
      <c r="F306" s="172">
        <v>13.944654498795146</v>
      </c>
      <c r="G306" s="172">
        <v>50.716548190274779</v>
      </c>
      <c r="H306" s="172">
        <v>84.48248254627299</v>
      </c>
      <c r="I306" s="164">
        <v>84.48248254627299</v>
      </c>
      <c r="J306" s="164">
        <v>86.642482546272987</v>
      </c>
      <c r="K306" s="164">
        <v>81.892482546272987</v>
      </c>
      <c r="L306" s="164">
        <v>60.671300113152753</v>
      </c>
      <c r="M306" s="164">
        <v>71.173784903100966</v>
      </c>
      <c r="N306" s="164">
        <v>48.159688016832391</v>
      </c>
      <c r="O306" s="174">
        <v>46.818574524689666</v>
      </c>
      <c r="P306" s="164">
        <v>0.69279308789802307</v>
      </c>
    </row>
    <row r="307" spans="3:16" ht="13.8" thickBot="1">
      <c r="C307" s="163">
        <v>2040</v>
      </c>
      <c r="D307" s="164">
        <v>61.133235485975206</v>
      </c>
      <c r="E307" s="172">
        <v>33.873009887794851</v>
      </c>
      <c r="F307" s="172">
        <v>13.908861871625055</v>
      </c>
      <c r="G307" s="172">
        <v>50.410321566782294</v>
      </c>
      <c r="H307" s="172">
        <v>84.176255922780513</v>
      </c>
      <c r="I307" s="164">
        <v>84.176255922780513</v>
      </c>
      <c r="J307" s="164">
        <v>86.336255922780509</v>
      </c>
      <c r="K307" s="164">
        <v>81.586255922780509</v>
      </c>
      <c r="L307" s="164">
        <v>60.664767346129707</v>
      </c>
      <c r="M307" s="164">
        <v>71.192407922440651</v>
      </c>
      <c r="N307" s="164">
        <v>48.258489356547372</v>
      </c>
      <c r="O307" s="175">
        <v>46.961176592602918</v>
      </c>
      <c r="P307" s="164">
        <v>0.67943380134157572</v>
      </c>
    </row>
    <row r="308" spans="3:16" ht="13.8" thickBot="1">
      <c r="C308" s="163">
        <v>2041</v>
      </c>
      <c r="D308" s="164">
        <v>60.825646879756469</v>
      </c>
      <c r="E308" s="172">
        <v>33.919095615533351</v>
      </c>
      <c r="F308" s="172">
        <v>13.873069138182171</v>
      </c>
      <c r="G308" s="172">
        <v>50.104095447614391</v>
      </c>
      <c r="H308" s="172">
        <v>83.87002980361261</v>
      </c>
      <c r="I308" s="164">
        <v>83.87002980361261</v>
      </c>
      <c r="J308" s="164">
        <v>86.030029803612607</v>
      </c>
      <c r="K308" s="164">
        <v>81.280029803612607</v>
      </c>
      <c r="L308" s="164">
        <v>60.675957923099851</v>
      </c>
      <c r="M308" s="164">
        <v>60.675957923099851</v>
      </c>
      <c r="N308" s="164">
        <v>48.37762671431922</v>
      </c>
      <c r="O308" s="175">
        <v>46.961176592602918</v>
      </c>
      <c r="P308" s="164">
        <v>0.66633212494379612</v>
      </c>
    </row>
    <row r="309" spans="3:16" ht="13.8" thickBot="1">
      <c r="C309" s="163">
        <v>2042</v>
      </c>
      <c r="D309" s="164">
        <v>60.518058273537719</v>
      </c>
      <c r="E309" s="172">
        <v>33.965181343271844</v>
      </c>
      <c r="F309" s="172">
        <v>13.836610452807903</v>
      </c>
      <c r="G309" s="172">
        <v>49.801029647621633</v>
      </c>
      <c r="H309" s="172">
        <v>83.566964003619859</v>
      </c>
      <c r="I309" s="164">
        <v>83.566964003619859</v>
      </c>
      <c r="J309" s="164">
        <v>85.726964003619855</v>
      </c>
      <c r="K309" s="164">
        <v>80.976964003619855</v>
      </c>
      <c r="L309" s="164">
        <v>60.68702193291076</v>
      </c>
      <c r="M309" s="164">
        <v>60.68702193291076</v>
      </c>
      <c r="N309" s="164">
        <v>48.496315696545963</v>
      </c>
      <c r="O309" s="175">
        <v>46.961176592602918</v>
      </c>
      <c r="P309" s="164">
        <v>0.65407068774474553</v>
      </c>
    </row>
    <row r="310" spans="3:16" ht="13.8" thickBot="1">
      <c r="C310" s="163">
        <v>2043</v>
      </c>
      <c r="D310" s="164">
        <v>60.210469667318975</v>
      </c>
      <c r="E310" s="172">
        <v>34.011267071010337</v>
      </c>
      <c r="F310" s="172">
        <v>13.800150557366436</v>
      </c>
      <c r="G310" s="172">
        <v>49.497969590083216</v>
      </c>
      <c r="H310" s="172">
        <v>83.263903946081427</v>
      </c>
      <c r="I310" s="164">
        <v>83.263903946081427</v>
      </c>
      <c r="J310" s="164">
        <v>85.423903946081424</v>
      </c>
      <c r="K310" s="164">
        <v>80.673903946081424</v>
      </c>
      <c r="L310" s="164">
        <v>60.697960969252613</v>
      </c>
      <c r="M310" s="164">
        <v>60.697960969252613</v>
      </c>
      <c r="N310" s="164">
        <v>48.614559135690349</v>
      </c>
      <c r="O310" s="175">
        <v>46.961176592602918</v>
      </c>
      <c r="P310" s="164">
        <v>0.64203487803168602</v>
      </c>
    </row>
    <row r="311" spans="3:16" ht="13.8" thickBot="1">
      <c r="C311" s="163">
        <v>2044</v>
      </c>
      <c r="D311" s="164">
        <v>59.902881061100238</v>
      </c>
      <c r="E311" s="172">
        <v>34.057352798748838</v>
      </c>
      <c r="F311" s="172">
        <v>13.763689450310618</v>
      </c>
      <c r="G311" s="172">
        <v>49.19491528234127</v>
      </c>
      <c r="H311" s="172">
        <v>82.960849638339482</v>
      </c>
      <c r="I311" s="164">
        <v>82.960849638339482</v>
      </c>
      <c r="J311" s="164">
        <v>85.120849638339479</v>
      </c>
      <c r="K311" s="164">
        <v>80.370849638339479</v>
      </c>
      <c r="L311" s="164">
        <v>60.70877659234629</v>
      </c>
      <c r="M311" s="164">
        <v>60.70877659234629</v>
      </c>
      <c r="N311" s="164">
        <v>48.73235982855357</v>
      </c>
      <c r="O311" s="175">
        <v>46.961176592602918</v>
      </c>
      <c r="P311" s="164">
        <v>0.63022054394528793</v>
      </c>
    </row>
    <row r="312" spans="3:16" ht="13.8" thickBot="1">
      <c r="C312" s="163">
        <v>2045</v>
      </c>
      <c r="D312" s="164">
        <v>59.595292454881495</v>
      </c>
      <c r="E312" s="172">
        <v>34.103438526487338</v>
      </c>
      <c r="F312" s="172">
        <v>13.727227130091334</v>
      </c>
      <c r="G312" s="172">
        <v>48.89186673174725</v>
      </c>
      <c r="H312" s="172">
        <v>82.657801087745469</v>
      </c>
      <c r="I312" s="164">
        <v>82.657801087745469</v>
      </c>
      <c r="J312" s="164">
        <v>84.817801087745465</v>
      </c>
      <c r="K312" s="164">
        <v>80.067801087745465</v>
      </c>
      <c r="L312" s="164">
        <v>60.719470329291362</v>
      </c>
      <c r="M312" s="164">
        <v>60.719470329291362</v>
      </c>
      <c r="N312" s="164">
        <v>48.849720536660548</v>
      </c>
      <c r="O312" s="175">
        <v>46.961176592602918</v>
      </c>
      <c r="P312" s="164">
        <v>0.61862361002620292</v>
      </c>
    </row>
    <row r="313" spans="3:16" ht="13.8" thickBot="1">
      <c r="C313" s="163">
        <v>2046</v>
      </c>
      <c r="D313" s="164">
        <v>59.287703848662751</v>
      </c>
      <c r="E313" s="172">
        <v>34.149524254225838</v>
      </c>
      <c r="F313" s="172">
        <v>13.690763595157463</v>
      </c>
      <c r="G313" s="172">
        <v>48.588823945662064</v>
      </c>
      <c r="H313" s="172">
        <v>82.354758301660269</v>
      </c>
      <c r="I313" s="164">
        <v>82.354758301660269</v>
      </c>
      <c r="J313" s="164">
        <v>84.514758301660265</v>
      </c>
      <c r="K313" s="164">
        <v>79.764758301660265</v>
      </c>
      <c r="L313" s="164">
        <v>60.774302670903623</v>
      </c>
      <c r="M313" s="164">
        <v>60.774302670903623</v>
      </c>
      <c r="N313" s="164">
        <v>49.024574818868821</v>
      </c>
      <c r="O313" s="175">
        <v>46.961176592602918</v>
      </c>
      <c r="P313" s="164">
        <v>0.60724007580919959</v>
      </c>
    </row>
    <row r="314" spans="3:16" ht="13.8" thickBot="1">
      <c r="C314" s="163">
        <v>2047</v>
      </c>
      <c r="D314" s="164">
        <v>58.980115242444008</v>
      </c>
      <c r="E314" s="172">
        <v>34.195609981964324</v>
      </c>
      <c r="F314" s="172">
        <v>13.654298843955917</v>
      </c>
      <c r="G314" s="172">
        <v>48.285786931455988</v>
      </c>
      <c r="H314" s="172">
        <v>82.0517212874542</v>
      </c>
      <c r="I314" s="164">
        <v>82.0517212874542</v>
      </c>
      <c r="J314" s="164">
        <v>84.211721287454196</v>
      </c>
      <c r="K314" s="164">
        <v>79.461721287454196</v>
      </c>
      <c r="L314" s="164">
        <v>60.828784329157571</v>
      </c>
      <c r="M314" s="164">
        <v>60.828784329157571</v>
      </c>
      <c r="N314" s="164">
        <v>49.198719487894593</v>
      </c>
      <c r="O314" s="175">
        <v>46.961176592602918</v>
      </c>
      <c r="P314" s="164">
        <v>0.59606601444316643</v>
      </c>
    </row>
    <row r="315" spans="3:16" ht="13.8" thickBot="1">
      <c r="C315" s="163">
        <v>2048</v>
      </c>
      <c r="D315" s="164">
        <v>58.672526636225271</v>
      </c>
      <c r="E315" s="172">
        <v>34.241695709702832</v>
      </c>
      <c r="F315" s="172">
        <v>13.617832874931624</v>
      </c>
      <c r="G315" s="172">
        <v>47.982755696508768</v>
      </c>
      <c r="H315" s="172">
        <v>81.748690052506987</v>
      </c>
      <c r="I315" s="164">
        <v>81.748690052506987</v>
      </c>
      <c r="J315" s="164">
        <v>83.908690052506984</v>
      </c>
      <c r="K315" s="164">
        <v>79.158690052506984</v>
      </c>
      <c r="L315" s="164">
        <v>60.882916997101603</v>
      </c>
      <c r="M315" s="164">
        <v>60.882916997101603</v>
      </c>
      <c r="N315" s="164">
        <v>49.372158440659689</v>
      </c>
      <c r="O315" s="175">
        <v>46.961176592602918</v>
      </c>
      <c r="P315" s="164">
        <v>0.58509757133651041</v>
      </c>
    </row>
    <row r="316" spans="3:16" ht="13.8" thickBot="1">
      <c r="C316" s="163">
        <v>2049</v>
      </c>
      <c r="D316" s="164">
        <v>58.364938030006527</v>
      </c>
      <c r="E316" s="172">
        <v>34.287781437441318</v>
      </c>
      <c r="F316" s="172">
        <v>13.581365686527514</v>
      </c>
      <c r="G316" s="172">
        <v>47.679730248209545</v>
      </c>
      <c r="H316" s="172">
        <v>81.445664604207764</v>
      </c>
      <c r="I316" s="164">
        <v>81.445664604207764</v>
      </c>
      <c r="J316" s="164">
        <v>83.60566460420776</v>
      </c>
      <c r="K316" s="164">
        <v>78.85566460420776</v>
      </c>
      <c r="L316" s="164">
        <v>60.936702331670006</v>
      </c>
      <c r="M316" s="164">
        <v>60.936702331670006</v>
      </c>
      <c r="N316" s="164">
        <v>49.544895527221009</v>
      </c>
      <c r="O316" s="175">
        <v>46.961176592602918</v>
      </c>
      <c r="P316" s="164">
        <v>0.57433096282748075</v>
      </c>
    </row>
    <row r="317" spans="3:16" ht="13.8" thickBot="1">
      <c r="C317" s="163">
        <v>2050</v>
      </c>
      <c r="D317" s="164">
        <v>58.057349423787784</v>
      </c>
      <c r="E317" s="172">
        <v>34.333867165179825</v>
      </c>
      <c r="F317" s="172">
        <v>13.544897277184536</v>
      </c>
      <c r="G317" s="172">
        <v>47.376710593956936</v>
      </c>
      <c r="H317" s="172">
        <v>81.142644949955155</v>
      </c>
      <c r="I317" s="164">
        <v>81.142644949955155</v>
      </c>
      <c r="J317" s="164">
        <v>83.302644949955152</v>
      </c>
      <c r="K317" s="164">
        <v>78.552644949955152</v>
      </c>
      <c r="L317" s="164">
        <v>60.990141954059872</v>
      </c>
      <c r="M317" s="164">
        <v>60.990141954059872</v>
      </c>
      <c r="N317" s="164">
        <v>49.716934551280723</v>
      </c>
      <c r="O317" s="175">
        <v>46.961176592602918</v>
      </c>
      <c r="P317" s="164">
        <v>0.56376247487896203</v>
      </c>
    </row>
  </sheetData>
  <mergeCells count="3">
    <mergeCell ref="C117:L118"/>
    <mergeCell ref="C254:C255"/>
    <mergeCell ref="D254:N254"/>
  </mergeCells>
  <pageMargins left="0.75" right="0.75" top="1" bottom="1" header="0.5" footer="0.5"/>
  <pageSetup paperSize="9" orientation="portrait" horizontalDpi="300" verticalDpi="300" r:id="rId1"/>
  <headerFooter alignWithMargins="0"/>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F94639-6E95-4303-BBCC-3337E8C8282F}">
  <sheetPr>
    <tabColor rgb="FF92D050"/>
  </sheetPr>
  <dimension ref="A3:AS64"/>
  <sheetViews>
    <sheetView workbookViewId="0">
      <selection activeCell="C13" sqref="C13"/>
    </sheetView>
  </sheetViews>
  <sheetFormatPr defaultColWidth="8.6640625" defaultRowHeight="14.4"/>
  <cols>
    <col min="1" max="1" width="1.6640625" style="177" customWidth="1"/>
    <col min="2" max="2" width="8.6640625" style="177" bestFit="1" customWidth="1"/>
    <col min="3" max="5" width="13.33203125" style="177" bestFit="1" customWidth="1"/>
    <col min="6" max="6" width="8" style="177" bestFit="1" customWidth="1"/>
    <col min="7" max="7" width="6.44140625" style="177" bestFit="1" customWidth="1"/>
    <col min="8" max="46" width="8" style="177" bestFit="1" customWidth="1"/>
    <col min="47" max="256" width="8.6640625" style="177"/>
    <col min="257" max="257" width="10.109375" style="177" bestFit="1" customWidth="1"/>
    <col min="258" max="258" width="8.6640625" style="177" bestFit="1" customWidth="1"/>
    <col min="259" max="259" width="13.33203125" style="177" bestFit="1" customWidth="1"/>
    <col min="260" max="260" width="5.109375" style="177" bestFit="1" customWidth="1"/>
    <col min="261" max="262" width="10.6640625" style="177" customWidth="1"/>
    <col min="263" max="263" width="9.44140625" style="177" bestFit="1" customWidth="1"/>
    <col min="264" max="270" width="9.33203125" style="177" bestFit="1" customWidth="1"/>
    <col min="271" max="302" width="9.44140625" style="177" bestFit="1" customWidth="1"/>
    <col min="303" max="512" width="8.6640625" style="177"/>
    <col min="513" max="513" width="10.109375" style="177" bestFit="1" customWidth="1"/>
    <col min="514" max="514" width="8.6640625" style="177" bestFit="1" customWidth="1"/>
    <col min="515" max="515" width="13.33203125" style="177" bestFit="1" customWidth="1"/>
    <col min="516" max="516" width="5.109375" style="177" bestFit="1" customWidth="1"/>
    <col min="517" max="518" width="10.6640625" style="177" customWidth="1"/>
    <col min="519" max="519" width="9.44140625" style="177" bestFit="1" customWidth="1"/>
    <col min="520" max="526" width="9.33203125" style="177" bestFit="1" customWidth="1"/>
    <col min="527" max="558" width="9.44140625" style="177" bestFit="1" customWidth="1"/>
    <col min="559" max="768" width="8.6640625" style="177"/>
    <col min="769" max="769" width="10.109375" style="177" bestFit="1" customWidth="1"/>
    <col min="770" max="770" width="8.6640625" style="177" bestFit="1" customWidth="1"/>
    <col min="771" max="771" width="13.33203125" style="177" bestFit="1" customWidth="1"/>
    <col min="772" max="772" width="5.109375" style="177" bestFit="1" customWidth="1"/>
    <col min="773" max="774" width="10.6640625" style="177" customWidth="1"/>
    <col min="775" max="775" width="9.44140625" style="177" bestFit="1" customWidth="1"/>
    <col min="776" max="782" width="9.33203125" style="177" bestFit="1" customWidth="1"/>
    <col min="783" max="814" width="9.44140625" style="177" bestFit="1" customWidth="1"/>
    <col min="815" max="1024" width="8.6640625" style="177"/>
    <col min="1025" max="1025" width="10.109375" style="177" bestFit="1" customWidth="1"/>
    <col min="1026" max="1026" width="8.6640625" style="177" bestFit="1" customWidth="1"/>
    <col min="1027" max="1027" width="13.33203125" style="177" bestFit="1" customWidth="1"/>
    <col min="1028" max="1028" width="5.109375" style="177" bestFit="1" customWidth="1"/>
    <col min="1029" max="1030" width="10.6640625" style="177" customWidth="1"/>
    <col min="1031" max="1031" width="9.44140625" style="177" bestFit="1" customWidth="1"/>
    <col min="1032" max="1038" width="9.33203125" style="177" bestFit="1" customWidth="1"/>
    <col min="1039" max="1070" width="9.44140625" style="177" bestFit="1" customWidth="1"/>
    <col min="1071" max="1280" width="8.6640625" style="177"/>
    <col min="1281" max="1281" width="10.109375" style="177" bestFit="1" customWidth="1"/>
    <col min="1282" max="1282" width="8.6640625" style="177" bestFit="1" customWidth="1"/>
    <col min="1283" max="1283" width="13.33203125" style="177" bestFit="1" customWidth="1"/>
    <col min="1284" max="1284" width="5.109375" style="177" bestFit="1" customWidth="1"/>
    <col min="1285" max="1286" width="10.6640625" style="177" customWidth="1"/>
    <col min="1287" max="1287" width="9.44140625" style="177" bestFit="1" customWidth="1"/>
    <col min="1288" max="1294" width="9.33203125" style="177" bestFit="1" customWidth="1"/>
    <col min="1295" max="1326" width="9.44140625" style="177" bestFit="1" customWidth="1"/>
    <col min="1327" max="1536" width="8.6640625" style="177"/>
    <col min="1537" max="1537" width="10.109375" style="177" bestFit="1" customWidth="1"/>
    <col min="1538" max="1538" width="8.6640625" style="177" bestFit="1" customWidth="1"/>
    <col min="1539" max="1539" width="13.33203125" style="177" bestFit="1" customWidth="1"/>
    <col min="1540" max="1540" width="5.109375" style="177" bestFit="1" customWidth="1"/>
    <col min="1541" max="1542" width="10.6640625" style="177" customWidth="1"/>
    <col min="1543" max="1543" width="9.44140625" style="177" bestFit="1" customWidth="1"/>
    <col min="1544" max="1550" width="9.33203125" style="177" bestFit="1" customWidth="1"/>
    <col min="1551" max="1582" width="9.44140625" style="177" bestFit="1" customWidth="1"/>
    <col min="1583" max="1792" width="8.6640625" style="177"/>
    <col min="1793" max="1793" width="10.109375" style="177" bestFit="1" customWidth="1"/>
    <col min="1794" max="1794" width="8.6640625" style="177" bestFit="1" customWidth="1"/>
    <col min="1795" max="1795" width="13.33203125" style="177" bestFit="1" customWidth="1"/>
    <col min="1796" max="1796" width="5.109375" style="177" bestFit="1" customWidth="1"/>
    <col min="1797" max="1798" width="10.6640625" style="177" customWidth="1"/>
    <col min="1799" max="1799" width="9.44140625" style="177" bestFit="1" customWidth="1"/>
    <col min="1800" max="1806" width="9.33203125" style="177" bestFit="1" customWidth="1"/>
    <col min="1807" max="1838" width="9.44140625" style="177" bestFit="1" customWidth="1"/>
    <col min="1839" max="2048" width="8.6640625" style="177"/>
    <col min="2049" max="2049" width="10.109375" style="177" bestFit="1" customWidth="1"/>
    <col min="2050" max="2050" width="8.6640625" style="177" bestFit="1" customWidth="1"/>
    <col min="2051" max="2051" width="13.33203125" style="177" bestFit="1" customWidth="1"/>
    <col min="2052" max="2052" width="5.109375" style="177" bestFit="1" customWidth="1"/>
    <col min="2053" max="2054" width="10.6640625" style="177" customWidth="1"/>
    <col min="2055" max="2055" width="9.44140625" style="177" bestFit="1" customWidth="1"/>
    <col min="2056" max="2062" width="9.33203125" style="177" bestFit="1" customWidth="1"/>
    <col min="2063" max="2094" width="9.44140625" style="177" bestFit="1" customWidth="1"/>
    <col min="2095" max="2304" width="8.6640625" style="177"/>
    <col min="2305" max="2305" width="10.109375" style="177" bestFit="1" customWidth="1"/>
    <col min="2306" max="2306" width="8.6640625" style="177" bestFit="1" customWidth="1"/>
    <col min="2307" max="2307" width="13.33203125" style="177" bestFit="1" customWidth="1"/>
    <col min="2308" max="2308" width="5.109375" style="177" bestFit="1" customWidth="1"/>
    <col min="2309" max="2310" width="10.6640625" style="177" customWidth="1"/>
    <col min="2311" max="2311" width="9.44140625" style="177" bestFit="1" customWidth="1"/>
    <col min="2312" max="2318" width="9.33203125" style="177" bestFit="1" customWidth="1"/>
    <col min="2319" max="2350" width="9.44140625" style="177" bestFit="1" customWidth="1"/>
    <col min="2351" max="2560" width="8.6640625" style="177"/>
    <col min="2561" max="2561" width="10.109375" style="177" bestFit="1" customWidth="1"/>
    <col min="2562" max="2562" width="8.6640625" style="177" bestFit="1" customWidth="1"/>
    <col min="2563" max="2563" width="13.33203125" style="177" bestFit="1" customWidth="1"/>
    <col min="2564" max="2564" width="5.109375" style="177" bestFit="1" customWidth="1"/>
    <col min="2565" max="2566" width="10.6640625" style="177" customWidth="1"/>
    <col min="2567" max="2567" width="9.44140625" style="177" bestFit="1" customWidth="1"/>
    <col min="2568" max="2574" width="9.33203125" style="177" bestFit="1" customWidth="1"/>
    <col min="2575" max="2606" width="9.44140625" style="177" bestFit="1" customWidth="1"/>
    <col min="2607" max="2816" width="8.6640625" style="177"/>
    <col min="2817" max="2817" width="10.109375" style="177" bestFit="1" customWidth="1"/>
    <col min="2818" max="2818" width="8.6640625" style="177" bestFit="1" customWidth="1"/>
    <col min="2819" max="2819" width="13.33203125" style="177" bestFit="1" customWidth="1"/>
    <col min="2820" max="2820" width="5.109375" style="177" bestFit="1" customWidth="1"/>
    <col min="2821" max="2822" width="10.6640625" style="177" customWidth="1"/>
    <col min="2823" max="2823" width="9.44140625" style="177" bestFit="1" customWidth="1"/>
    <col min="2824" max="2830" width="9.33203125" style="177" bestFit="1" customWidth="1"/>
    <col min="2831" max="2862" width="9.44140625" style="177" bestFit="1" customWidth="1"/>
    <col min="2863" max="3072" width="8.6640625" style="177"/>
    <col min="3073" max="3073" width="10.109375" style="177" bestFit="1" customWidth="1"/>
    <col min="3074" max="3074" width="8.6640625" style="177" bestFit="1" customWidth="1"/>
    <col min="3075" max="3075" width="13.33203125" style="177" bestFit="1" customWidth="1"/>
    <col min="3076" max="3076" width="5.109375" style="177" bestFit="1" customWidth="1"/>
    <col min="3077" max="3078" width="10.6640625" style="177" customWidth="1"/>
    <col min="3079" max="3079" width="9.44140625" style="177" bestFit="1" customWidth="1"/>
    <col min="3080" max="3086" width="9.33203125" style="177" bestFit="1" customWidth="1"/>
    <col min="3087" max="3118" width="9.44140625" style="177" bestFit="1" customWidth="1"/>
    <col min="3119" max="3328" width="8.6640625" style="177"/>
    <col min="3329" max="3329" width="10.109375" style="177" bestFit="1" customWidth="1"/>
    <col min="3330" max="3330" width="8.6640625" style="177" bestFit="1" customWidth="1"/>
    <col min="3331" max="3331" width="13.33203125" style="177" bestFit="1" customWidth="1"/>
    <col min="3332" max="3332" width="5.109375" style="177" bestFit="1" customWidth="1"/>
    <col min="3333" max="3334" width="10.6640625" style="177" customWidth="1"/>
    <col min="3335" max="3335" width="9.44140625" style="177" bestFit="1" customWidth="1"/>
    <col min="3336" max="3342" width="9.33203125" style="177" bestFit="1" customWidth="1"/>
    <col min="3343" max="3374" width="9.44140625" style="177" bestFit="1" customWidth="1"/>
    <col min="3375" max="3584" width="8.6640625" style="177"/>
    <col min="3585" max="3585" width="10.109375" style="177" bestFit="1" customWidth="1"/>
    <col min="3586" max="3586" width="8.6640625" style="177" bestFit="1" customWidth="1"/>
    <col min="3587" max="3587" width="13.33203125" style="177" bestFit="1" customWidth="1"/>
    <col min="3588" max="3588" width="5.109375" style="177" bestFit="1" customWidth="1"/>
    <col min="3589" max="3590" width="10.6640625" style="177" customWidth="1"/>
    <col min="3591" max="3591" width="9.44140625" style="177" bestFit="1" customWidth="1"/>
    <col min="3592" max="3598" width="9.33203125" style="177" bestFit="1" customWidth="1"/>
    <col min="3599" max="3630" width="9.44140625" style="177" bestFit="1" customWidth="1"/>
    <col min="3631" max="3840" width="8.6640625" style="177"/>
    <col min="3841" max="3841" width="10.109375" style="177" bestFit="1" customWidth="1"/>
    <col min="3842" max="3842" width="8.6640625" style="177" bestFit="1" customWidth="1"/>
    <col min="3843" max="3843" width="13.33203125" style="177" bestFit="1" customWidth="1"/>
    <col min="3844" max="3844" width="5.109375" style="177" bestFit="1" customWidth="1"/>
    <col min="3845" max="3846" width="10.6640625" style="177" customWidth="1"/>
    <col min="3847" max="3847" width="9.44140625" style="177" bestFit="1" customWidth="1"/>
    <col min="3848" max="3854" width="9.33203125" style="177" bestFit="1" customWidth="1"/>
    <col min="3855" max="3886" width="9.44140625" style="177" bestFit="1" customWidth="1"/>
    <col min="3887" max="4096" width="8.6640625" style="177"/>
    <col min="4097" max="4097" width="10.109375" style="177" bestFit="1" customWidth="1"/>
    <col min="4098" max="4098" width="8.6640625" style="177" bestFit="1" customWidth="1"/>
    <col min="4099" max="4099" width="13.33203125" style="177" bestFit="1" customWidth="1"/>
    <col min="4100" max="4100" width="5.109375" style="177" bestFit="1" customWidth="1"/>
    <col min="4101" max="4102" width="10.6640625" style="177" customWidth="1"/>
    <col min="4103" max="4103" width="9.44140625" style="177" bestFit="1" customWidth="1"/>
    <col min="4104" max="4110" width="9.33203125" style="177" bestFit="1" customWidth="1"/>
    <col min="4111" max="4142" width="9.44140625" style="177" bestFit="1" customWidth="1"/>
    <col min="4143" max="4352" width="8.6640625" style="177"/>
    <col min="4353" max="4353" width="10.109375" style="177" bestFit="1" customWidth="1"/>
    <col min="4354" max="4354" width="8.6640625" style="177" bestFit="1" customWidth="1"/>
    <col min="4355" max="4355" width="13.33203125" style="177" bestFit="1" customWidth="1"/>
    <col min="4356" max="4356" width="5.109375" style="177" bestFit="1" customWidth="1"/>
    <col min="4357" max="4358" width="10.6640625" style="177" customWidth="1"/>
    <col min="4359" max="4359" width="9.44140625" style="177" bestFit="1" customWidth="1"/>
    <col min="4360" max="4366" width="9.33203125" style="177" bestFit="1" customWidth="1"/>
    <col min="4367" max="4398" width="9.44140625" style="177" bestFit="1" customWidth="1"/>
    <col min="4399" max="4608" width="8.6640625" style="177"/>
    <col min="4609" max="4609" width="10.109375" style="177" bestFit="1" customWidth="1"/>
    <col min="4610" max="4610" width="8.6640625" style="177" bestFit="1" customWidth="1"/>
    <col min="4611" max="4611" width="13.33203125" style="177" bestFit="1" customWidth="1"/>
    <col min="4612" max="4612" width="5.109375" style="177" bestFit="1" customWidth="1"/>
    <col min="4613" max="4614" width="10.6640625" style="177" customWidth="1"/>
    <col min="4615" max="4615" width="9.44140625" style="177" bestFit="1" customWidth="1"/>
    <col min="4616" max="4622" width="9.33203125" style="177" bestFit="1" customWidth="1"/>
    <col min="4623" max="4654" width="9.44140625" style="177" bestFit="1" customWidth="1"/>
    <col min="4655" max="4864" width="8.6640625" style="177"/>
    <col min="4865" max="4865" width="10.109375" style="177" bestFit="1" customWidth="1"/>
    <col min="4866" max="4866" width="8.6640625" style="177" bestFit="1" customWidth="1"/>
    <col min="4867" max="4867" width="13.33203125" style="177" bestFit="1" customWidth="1"/>
    <col min="4868" max="4868" width="5.109375" style="177" bestFit="1" customWidth="1"/>
    <col min="4869" max="4870" width="10.6640625" style="177" customWidth="1"/>
    <col min="4871" max="4871" width="9.44140625" style="177" bestFit="1" customWidth="1"/>
    <col min="4872" max="4878" width="9.33203125" style="177" bestFit="1" customWidth="1"/>
    <col min="4879" max="4910" width="9.44140625" style="177" bestFit="1" customWidth="1"/>
    <col min="4911" max="5120" width="8.6640625" style="177"/>
    <col min="5121" max="5121" width="10.109375" style="177" bestFit="1" customWidth="1"/>
    <col min="5122" max="5122" width="8.6640625" style="177" bestFit="1" customWidth="1"/>
    <col min="5123" max="5123" width="13.33203125" style="177" bestFit="1" customWidth="1"/>
    <col min="5124" max="5124" width="5.109375" style="177" bestFit="1" customWidth="1"/>
    <col min="5125" max="5126" width="10.6640625" style="177" customWidth="1"/>
    <col min="5127" max="5127" width="9.44140625" style="177" bestFit="1" customWidth="1"/>
    <col min="5128" max="5134" width="9.33203125" style="177" bestFit="1" customWidth="1"/>
    <col min="5135" max="5166" width="9.44140625" style="177" bestFit="1" customWidth="1"/>
    <col min="5167" max="5376" width="8.6640625" style="177"/>
    <col min="5377" max="5377" width="10.109375" style="177" bestFit="1" customWidth="1"/>
    <col min="5378" max="5378" width="8.6640625" style="177" bestFit="1" customWidth="1"/>
    <col min="5379" max="5379" width="13.33203125" style="177" bestFit="1" customWidth="1"/>
    <col min="5380" max="5380" width="5.109375" style="177" bestFit="1" customWidth="1"/>
    <col min="5381" max="5382" width="10.6640625" style="177" customWidth="1"/>
    <col min="5383" max="5383" width="9.44140625" style="177" bestFit="1" customWidth="1"/>
    <col min="5384" max="5390" width="9.33203125" style="177" bestFit="1" customWidth="1"/>
    <col min="5391" max="5422" width="9.44140625" style="177" bestFit="1" customWidth="1"/>
    <col min="5423" max="5632" width="8.6640625" style="177"/>
    <col min="5633" max="5633" width="10.109375" style="177" bestFit="1" customWidth="1"/>
    <col min="5634" max="5634" width="8.6640625" style="177" bestFit="1" customWidth="1"/>
    <col min="5635" max="5635" width="13.33203125" style="177" bestFit="1" customWidth="1"/>
    <col min="5636" max="5636" width="5.109375" style="177" bestFit="1" customWidth="1"/>
    <col min="5637" max="5638" width="10.6640625" style="177" customWidth="1"/>
    <col min="5639" max="5639" width="9.44140625" style="177" bestFit="1" customWidth="1"/>
    <col min="5640" max="5646" width="9.33203125" style="177" bestFit="1" customWidth="1"/>
    <col min="5647" max="5678" width="9.44140625" style="177" bestFit="1" customWidth="1"/>
    <col min="5679" max="5888" width="8.6640625" style="177"/>
    <col min="5889" max="5889" width="10.109375" style="177" bestFit="1" customWidth="1"/>
    <col min="5890" max="5890" width="8.6640625" style="177" bestFit="1" customWidth="1"/>
    <col min="5891" max="5891" width="13.33203125" style="177" bestFit="1" customWidth="1"/>
    <col min="5892" max="5892" width="5.109375" style="177" bestFit="1" customWidth="1"/>
    <col min="5893" max="5894" width="10.6640625" style="177" customWidth="1"/>
    <col min="5895" max="5895" width="9.44140625" style="177" bestFit="1" customWidth="1"/>
    <col min="5896" max="5902" width="9.33203125" style="177" bestFit="1" customWidth="1"/>
    <col min="5903" max="5934" width="9.44140625" style="177" bestFit="1" customWidth="1"/>
    <col min="5935" max="6144" width="8.6640625" style="177"/>
    <col min="6145" max="6145" width="10.109375" style="177" bestFit="1" customWidth="1"/>
    <col min="6146" max="6146" width="8.6640625" style="177" bestFit="1" customWidth="1"/>
    <col min="6147" max="6147" width="13.33203125" style="177" bestFit="1" customWidth="1"/>
    <col min="6148" max="6148" width="5.109375" style="177" bestFit="1" customWidth="1"/>
    <col min="6149" max="6150" width="10.6640625" style="177" customWidth="1"/>
    <col min="6151" max="6151" width="9.44140625" style="177" bestFit="1" customWidth="1"/>
    <col min="6152" max="6158" width="9.33203125" style="177" bestFit="1" customWidth="1"/>
    <col min="6159" max="6190" width="9.44140625" style="177" bestFit="1" customWidth="1"/>
    <col min="6191" max="6400" width="8.6640625" style="177"/>
    <col min="6401" max="6401" width="10.109375" style="177" bestFit="1" customWidth="1"/>
    <col min="6402" max="6402" width="8.6640625" style="177" bestFit="1" customWidth="1"/>
    <col min="6403" max="6403" width="13.33203125" style="177" bestFit="1" customWidth="1"/>
    <col min="6404" max="6404" width="5.109375" style="177" bestFit="1" customWidth="1"/>
    <col min="6405" max="6406" width="10.6640625" style="177" customWidth="1"/>
    <col min="6407" max="6407" width="9.44140625" style="177" bestFit="1" customWidth="1"/>
    <col min="6408" max="6414" width="9.33203125" style="177" bestFit="1" customWidth="1"/>
    <col min="6415" max="6446" width="9.44140625" style="177" bestFit="1" customWidth="1"/>
    <col min="6447" max="6656" width="8.6640625" style="177"/>
    <col min="6657" max="6657" width="10.109375" style="177" bestFit="1" customWidth="1"/>
    <col min="6658" max="6658" width="8.6640625" style="177" bestFit="1" customWidth="1"/>
    <col min="6659" max="6659" width="13.33203125" style="177" bestFit="1" customWidth="1"/>
    <col min="6660" max="6660" width="5.109375" style="177" bestFit="1" customWidth="1"/>
    <col min="6661" max="6662" width="10.6640625" style="177" customWidth="1"/>
    <col min="6663" max="6663" width="9.44140625" style="177" bestFit="1" customWidth="1"/>
    <col min="6664" max="6670" width="9.33203125" style="177" bestFit="1" customWidth="1"/>
    <col min="6671" max="6702" width="9.44140625" style="177" bestFit="1" customWidth="1"/>
    <col min="6703" max="6912" width="8.6640625" style="177"/>
    <col min="6913" max="6913" width="10.109375" style="177" bestFit="1" customWidth="1"/>
    <col min="6914" max="6914" width="8.6640625" style="177" bestFit="1" customWidth="1"/>
    <col min="6915" max="6915" width="13.33203125" style="177" bestFit="1" customWidth="1"/>
    <col min="6916" max="6916" width="5.109375" style="177" bestFit="1" customWidth="1"/>
    <col min="6917" max="6918" width="10.6640625" style="177" customWidth="1"/>
    <col min="6919" max="6919" width="9.44140625" style="177" bestFit="1" customWidth="1"/>
    <col min="6920" max="6926" width="9.33203125" style="177" bestFit="1" customWidth="1"/>
    <col min="6927" max="6958" width="9.44140625" style="177" bestFit="1" customWidth="1"/>
    <col min="6959" max="7168" width="8.6640625" style="177"/>
    <col min="7169" max="7169" width="10.109375" style="177" bestFit="1" customWidth="1"/>
    <col min="7170" max="7170" width="8.6640625" style="177" bestFit="1" customWidth="1"/>
    <col min="7171" max="7171" width="13.33203125" style="177" bestFit="1" customWidth="1"/>
    <col min="7172" max="7172" width="5.109375" style="177" bestFit="1" customWidth="1"/>
    <col min="7173" max="7174" width="10.6640625" style="177" customWidth="1"/>
    <col min="7175" max="7175" width="9.44140625" style="177" bestFit="1" customWidth="1"/>
    <col min="7176" max="7182" width="9.33203125" style="177" bestFit="1" customWidth="1"/>
    <col min="7183" max="7214" width="9.44140625" style="177" bestFit="1" customWidth="1"/>
    <col min="7215" max="7424" width="8.6640625" style="177"/>
    <col min="7425" max="7425" width="10.109375" style="177" bestFit="1" customWidth="1"/>
    <col min="7426" max="7426" width="8.6640625" style="177" bestFit="1" customWidth="1"/>
    <col min="7427" max="7427" width="13.33203125" style="177" bestFit="1" customWidth="1"/>
    <col min="7428" max="7428" width="5.109375" style="177" bestFit="1" customWidth="1"/>
    <col min="7429" max="7430" width="10.6640625" style="177" customWidth="1"/>
    <col min="7431" max="7431" width="9.44140625" style="177" bestFit="1" customWidth="1"/>
    <col min="7432" max="7438" width="9.33203125" style="177" bestFit="1" customWidth="1"/>
    <col min="7439" max="7470" width="9.44140625" style="177" bestFit="1" customWidth="1"/>
    <col min="7471" max="7680" width="8.6640625" style="177"/>
    <col min="7681" max="7681" width="10.109375" style="177" bestFit="1" customWidth="1"/>
    <col min="7682" max="7682" width="8.6640625" style="177" bestFit="1" customWidth="1"/>
    <col min="7683" max="7683" width="13.33203125" style="177" bestFit="1" customWidth="1"/>
    <col min="7684" max="7684" width="5.109375" style="177" bestFit="1" customWidth="1"/>
    <col min="7685" max="7686" width="10.6640625" style="177" customWidth="1"/>
    <col min="7687" max="7687" width="9.44140625" style="177" bestFit="1" customWidth="1"/>
    <col min="7688" max="7694" width="9.33203125" style="177" bestFit="1" customWidth="1"/>
    <col min="7695" max="7726" width="9.44140625" style="177" bestFit="1" customWidth="1"/>
    <col min="7727" max="7936" width="8.6640625" style="177"/>
    <col min="7937" max="7937" width="10.109375" style="177" bestFit="1" customWidth="1"/>
    <col min="7938" max="7938" width="8.6640625" style="177" bestFit="1" customWidth="1"/>
    <col min="7939" max="7939" width="13.33203125" style="177" bestFit="1" customWidth="1"/>
    <col min="7940" max="7940" width="5.109375" style="177" bestFit="1" customWidth="1"/>
    <col min="7941" max="7942" width="10.6640625" style="177" customWidth="1"/>
    <col min="7943" max="7943" width="9.44140625" style="177" bestFit="1" customWidth="1"/>
    <col min="7944" max="7950" width="9.33203125" style="177" bestFit="1" customWidth="1"/>
    <col min="7951" max="7982" width="9.44140625" style="177" bestFit="1" customWidth="1"/>
    <col min="7983" max="8192" width="8.6640625" style="177"/>
    <col min="8193" max="8193" width="10.109375" style="177" bestFit="1" customWidth="1"/>
    <col min="8194" max="8194" width="8.6640625" style="177" bestFit="1" customWidth="1"/>
    <col min="8195" max="8195" width="13.33203125" style="177" bestFit="1" customWidth="1"/>
    <col min="8196" max="8196" width="5.109375" style="177" bestFit="1" customWidth="1"/>
    <col min="8197" max="8198" width="10.6640625" style="177" customWidth="1"/>
    <col min="8199" max="8199" width="9.44140625" style="177" bestFit="1" customWidth="1"/>
    <col min="8200" max="8206" width="9.33203125" style="177" bestFit="1" customWidth="1"/>
    <col min="8207" max="8238" width="9.44140625" style="177" bestFit="1" customWidth="1"/>
    <col min="8239" max="8448" width="8.6640625" style="177"/>
    <col min="8449" max="8449" width="10.109375" style="177" bestFit="1" customWidth="1"/>
    <col min="8450" max="8450" width="8.6640625" style="177" bestFit="1" customWidth="1"/>
    <col min="8451" max="8451" width="13.33203125" style="177" bestFit="1" customWidth="1"/>
    <col min="8452" max="8452" width="5.109375" style="177" bestFit="1" customWidth="1"/>
    <col min="8453" max="8454" width="10.6640625" style="177" customWidth="1"/>
    <col min="8455" max="8455" width="9.44140625" style="177" bestFit="1" customWidth="1"/>
    <col min="8456" max="8462" width="9.33203125" style="177" bestFit="1" customWidth="1"/>
    <col min="8463" max="8494" width="9.44140625" style="177" bestFit="1" customWidth="1"/>
    <col min="8495" max="8704" width="8.6640625" style="177"/>
    <col min="8705" max="8705" width="10.109375" style="177" bestFit="1" customWidth="1"/>
    <col min="8706" max="8706" width="8.6640625" style="177" bestFit="1" customWidth="1"/>
    <col min="8707" max="8707" width="13.33203125" style="177" bestFit="1" customWidth="1"/>
    <col min="8708" max="8708" width="5.109375" style="177" bestFit="1" customWidth="1"/>
    <col min="8709" max="8710" width="10.6640625" style="177" customWidth="1"/>
    <col min="8711" max="8711" width="9.44140625" style="177" bestFit="1" customWidth="1"/>
    <col min="8712" max="8718" width="9.33203125" style="177" bestFit="1" customWidth="1"/>
    <col min="8719" max="8750" width="9.44140625" style="177" bestFit="1" customWidth="1"/>
    <col min="8751" max="8960" width="8.6640625" style="177"/>
    <col min="8961" max="8961" width="10.109375" style="177" bestFit="1" customWidth="1"/>
    <col min="8962" max="8962" width="8.6640625" style="177" bestFit="1" customWidth="1"/>
    <col min="8963" max="8963" width="13.33203125" style="177" bestFit="1" customWidth="1"/>
    <col min="8964" max="8964" width="5.109375" style="177" bestFit="1" customWidth="1"/>
    <col min="8965" max="8966" width="10.6640625" style="177" customWidth="1"/>
    <col min="8967" max="8967" width="9.44140625" style="177" bestFit="1" customWidth="1"/>
    <col min="8968" max="8974" width="9.33203125" style="177" bestFit="1" customWidth="1"/>
    <col min="8975" max="9006" width="9.44140625" style="177" bestFit="1" customWidth="1"/>
    <col min="9007" max="9216" width="8.6640625" style="177"/>
    <col min="9217" max="9217" width="10.109375" style="177" bestFit="1" customWidth="1"/>
    <col min="9218" max="9218" width="8.6640625" style="177" bestFit="1" customWidth="1"/>
    <col min="9219" max="9219" width="13.33203125" style="177" bestFit="1" customWidth="1"/>
    <col min="9220" max="9220" width="5.109375" style="177" bestFit="1" customWidth="1"/>
    <col min="9221" max="9222" width="10.6640625" style="177" customWidth="1"/>
    <col min="9223" max="9223" width="9.44140625" style="177" bestFit="1" customWidth="1"/>
    <col min="9224" max="9230" width="9.33203125" style="177" bestFit="1" customWidth="1"/>
    <col min="9231" max="9262" width="9.44140625" style="177" bestFit="1" customWidth="1"/>
    <col min="9263" max="9472" width="8.6640625" style="177"/>
    <col min="9473" max="9473" width="10.109375" style="177" bestFit="1" customWidth="1"/>
    <col min="9474" max="9474" width="8.6640625" style="177" bestFit="1" customWidth="1"/>
    <col min="9475" max="9475" width="13.33203125" style="177" bestFit="1" customWidth="1"/>
    <col min="9476" max="9476" width="5.109375" style="177" bestFit="1" customWidth="1"/>
    <col min="9477" max="9478" width="10.6640625" style="177" customWidth="1"/>
    <col min="9479" max="9479" width="9.44140625" style="177" bestFit="1" customWidth="1"/>
    <col min="9480" max="9486" width="9.33203125" style="177" bestFit="1" customWidth="1"/>
    <col min="9487" max="9518" width="9.44140625" style="177" bestFit="1" customWidth="1"/>
    <col min="9519" max="9728" width="8.6640625" style="177"/>
    <col min="9729" max="9729" width="10.109375" style="177" bestFit="1" customWidth="1"/>
    <col min="9730" max="9730" width="8.6640625" style="177" bestFit="1" customWidth="1"/>
    <col min="9731" max="9731" width="13.33203125" style="177" bestFit="1" customWidth="1"/>
    <col min="9732" max="9732" width="5.109375" style="177" bestFit="1" customWidth="1"/>
    <col min="9733" max="9734" width="10.6640625" style="177" customWidth="1"/>
    <col min="9735" max="9735" width="9.44140625" style="177" bestFit="1" customWidth="1"/>
    <col min="9736" max="9742" width="9.33203125" style="177" bestFit="1" customWidth="1"/>
    <col min="9743" max="9774" width="9.44140625" style="177" bestFit="1" customWidth="1"/>
    <col min="9775" max="9984" width="8.6640625" style="177"/>
    <col min="9985" max="9985" width="10.109375" style="177" bestFit="1" customWidth="1"/>
    <col min="9986" max="9986" width="8.6640625" style="177" bestFit="1" customWidth="1"/>
    <col min="9987" max="9987" width="13.33203125" style="177" bestFit="1" customWidth="1"/>
    <col min="9988" max="9988" width="5.109375" style="177" bestFit="1" customWidth="1"/>
    <col min="9989" max="9990" width="10.6640625" style="177" customWidth="1"/>
    <col min="9991" max="9991" width="9.44140625" style="177" bestFit="1" customWidth="1"/>
    <col min="9992" max="9998" width="9.33203125" style="177" bestFit="1" customWidth="1"/>
    <col min="9999" max="10030" width="9.44140625" style="177" bestFit="1" customWidth="1"/>
    <col min="10031" max="10240" width="8.6640625" style="177"/>
    <col min="10241" max="10241" width="10.109375" style="177" bestFit="1" customWidth="1"/>
    <col min="10242" max="10242" width="8.6640625" style="177" bestFit="1" customWidth="1"/>
    <col min="10243" max="10243" width="13.33203125" style="177" bestFit="1" customWidth="1"/>
    <col min="10244" max="10244" width="5.109375" style="177" bestFit="1" customWidth="1"/>
    <col min="10245" max="10246" width="10.6640625" style="177" customWidth="1"/>
    <col min="10247" max="10247" width="9.44140625" style="177" bestFit="1" customWidth="1"/>
    <col min="10248" max="10254" width="9.33203125" style="177" bestFit="1" customWidth="1"/>
    <col min="10255" max="10286" width="9.44140625" style="177" bestFit="1" customWidth="1"/>
    <col min="10287" max="10496" width="8.6640625" style="177"/>
    <col min="10497" max="10497" width="10.109375" style="177" bestFit="1" customWidth="1"/>
    <col min="10498" max="10498" width="8.6640625" style="177" bestFit="1" customWidth="1"/>
    <col min="10499" max="10499" width="13.33203125" style="177" bestFit="1" customWidth="1"/>
    <col min="10500" max="10500" width="5.109375" style="177" bestFit="1" customWidth="1"/>
    <col min="10501" max="10502" width="10.6640625" style="177" customWidth="1"/>
    <col min="10503" max="10503" width="9.44140625" style="177" bestFit="1" customWidth="1"/>
    <col min="10504" max="10510" width="9.33203125" style="177" bestFit="1" customWidth="1"/>
    <col min="10511" max="10542" width="9.44140625" style="177" bestFit="1" customWidth="1"/>
    <col min="10543" max="10752" width="8.6640625" style="177"/>
    <col min="10753" max="10753" width="10.109375" style="177" bestFit="1" customWidth="1"/>
    <col min="10754" max="10754" width="8.6640625" style="177" bestFit="1" customWidth="1"/>
    <col min="10755" max="10755" width="13.33203125" style="177" bestFit="1" customWidth="1"/>
    <col min="10756" max="10756" width="5.109375" style="177" bestFit="1" customWidth="1"/>
    <col min="10757" max="10758" width="10.6640625" style="177" customWidth="1"/>
    <col min="10759" max="10759" width="9.44140625" style="177" bestFit="1" customWidth="1"/>
    <col min="10760" max="10766" width="9.33203125" style="177" bestFit="1" customWidth="1"/>
    <col min="10767" max="10798" width="9.44140625" style="177" bestFit="1" customWidth="1"/>
    <col min="10799" max="11008" width="8.6640625" style="177"/>
    <col min="11009" max="11009" width="10.109375" style="177" bestFit="1" customWidth="1"/>
    <col min="11010" max="11010" width="8.6640625" style="177" bestFit="1" customWidth="1"/>
    <col min="11011" max="11011" width="13.33203125" style="177" bestFit="1" customWidth="1"/>
    <col min="11012" max="11012" width="5.109375" style="177" bestFit="1" customWidth="1"/>
    <col min="11013" max="11014" width="10.6640625" style="177" customWidth="1"/>
    <col min="11015" max="11015" width="9.44140625" style="177" bestFit="1" customWidth="1"/>
    <col min="11016" max="11022" width="9.33203125" style="177" bestFit="1" customWidth="1"/>
    <col min="11023" max="11054" width="9.44140625" style="177" bestFit="1" customWidth="1"/>
    <col min="11055" max="11264" width="8.6640625" style="177"/>
    <col min="11265" max="11265" width="10.109375" style="177" bestFit="1" customWidth="1"/>
    <col min="11266" max="11266" width="8.6640625" style="177" bestFit="1" customWidth="1"/>
    <col min="11267" max="11267" width="13.33203125" style="177" bestFit="1" customWidth="1"/>
    <col min="11268" max="11268" width="5.109375" style="177" bestFit="1" customWidth="1"/>
    <col min="11269" max="11270" width="10.6640625" style="177" customWidth="1"/>
    <col min="11271" max="11271" width="9.44140625" style="177" bestFit="1" customWidth="1"/>
    <col min="11272" max="11278" width="9.33203125" style="177" bestFit="1" customWidth="1"/>
    <col min="11279" max="11310" width="9.44140625" style="177" bestFit="1" customWidth="1"/>
    <col min="11311" max="11520" width="8.6640625" style="177"/>
    <col min="11521" max="11521" width="10.109375" style="177" bestFit="1" customWidth="1"/>
    <col min="11522" max="11522" width="8.6640625" style="177" bestFit="1" customWidth="1"/>
    <col min="11523" max="11523" width="13.33203125" style="177" bestFit="1" customWidth="1"/>
    <col min="11524" max="11524" width="5.109375" style="177" bestFit="1" customWidth="1"/>
    <col min="11525" max="11526" width="10.6640625" style="177" customWidth="1"/>
    <col min="11527" max="11527" width="9.44140625" style="177" bestFit="1" customWidth="1"/>
    <col min="11528" max="11534" width="9.33203125" style="177" bestFit="1" customWidth="1"/>
    <col min="11535" max="11566" width="9.44140625" style="177" bestFit="1" customWidth="1"/>
    <col min="11567" max="11776" width="8.6640625" style="177"/>
    <col min="11777" max="11777" width="10.109375" style="177" bestFit="1" customWidth="1"/>
    <col min="11778" max="11778" width="8.6640625" style="177" bestFit="1" customWidth="1"/>
    <col min="11779" max="11779" width="13.33203125" style="177" bestFit="1" customWidth="1"/>
    <col min="11780" max="11780" width="5.109375" style="177" bestFit="1" customWidth="1"/>
    <col min="11781" max="11782" width="10.6640625" style="177" customWidth="1"/>
    <col min="11783" max="11783" width="9.44140625" style="177" bestFit="1" customWidth="1"/>
    <col min="11784" max="11790" width="9.33203125" style="177" bestFit="1" customWidth="1"/>
    <col min="11791" max="11822" width="9.44140625" style="177" bestFit="1" customWidth="1"/>
    <col min="11823" max="12032" width="8.6640625" style="177"/>
    <col min="12033" max="12033" width="10.109375" style="177" bestFit="1" customWidth="1"/>
    <col min="12034" max="12034" width="8.6640625" style="177" bestFit="1" customWidth="1"/>
    <col min="12035" max="12035" width="13.33203125" style="177" bestFit="1" customWidth="1"/>
    <col min="12036" max="12036" width="5.109375" style="177" bestFit="1" customWidth="1"/>
    <col min="12037" max="12038" width="10.6640625" style="177" customWidth="1"/>
    <col min="12039" max="12039" width="9.44140625" style="177" bestFit="1" customWidth="1"/>
    <col min="12040" max="12046" width="9.33203125" style="177" bestFit="1" customWidth="1"/>
    <col min="12047" max="12078" width="9.44140625" style="177" bestFit="1" customWidth="1"/>
    <col min="12079" max="12288" width="8.6640625" style="177"/>
    <col min="12289" max="12289" width="10.109375" style="177" bestFit="1" customWidth="1"/>
    <col min="12290" max="12290" width="8.6640625" style="177" bestFit="1" customWidth="1"/>
    <col min="12291" max="12291" width="13.33203125" style="177" bestFit="1" customWidth="1"/>
    <col min="12292" max="12292" width="5.109375" style="177" bestFit="1" customWidth="1"/>
    <col min="12293" max="12294" width="10.6640625" style="177" customWidth="1"/>
    <col min="12295" max="12295" width="9.44140625" style="177" bestFit="1" customWidth="1"/>
    <col min="12296" max="12302" width="9.33203125" style="177" bestFit="1" customWidth="1"/>
    <col min="12303" max="12334" width="9.44140625" style="177" bestFit="1" customWidth="1"/>
    <col min="12335" max="12544" width="8.6640625" style="177"/>
    <col min="12545" max="12545" width="10.109375" style="177" bestFit="1" customWidth="1"/>
    <col min="12546" max="12546" width="8.6640625" style="177" bestFit="1" customWidth="1"/>
    <col min="12547" max="12547" width="13.33203125" style="177" bestFit="1" customWidth="1"/>
    <col min="12548" max="12548" width="5.109375" style="177" bestFit="1" customWidth="1"/>
    <col min="12549" max="12550" width="10.6640625" style="177" customWidth="1"/>
    <col min="12551" max="12551" width="9.44140625" style="177" bestFit="1" customWidth="1"/>
    <col min="12552" max="12558" width="9.33203125" style="177" bestFit="1" customWidth="1"/>
    <col min="12559" max="12590" width="9.44140625" style="177" bestFit="1" customWidth="1"/>
    <col min="12591" max="12800" width="8.6640625" style="177"/>
    <col min="12801" max="12801" width="10.109375" style="177" bestFit="1" customWidth="1"/>
    <col min="12802" max="12802" width="8.6640625" style="177" bestFit="1" customWidth="1"/>
    <col min="12803" max="12803" width="13.33203125" style="177" bestFit="1" customWidth="1"/>
    <col min="12804" max="12804" width="5.109375" style="177" bestFit="1" customWidth="1"/>
    <col min="12805" max="12806" width="10.6640625" style="177" customWidth="1"/>
    <col min="12807" max="12807" width="9.44140625" style="177" bestFit="1" customWidth="1"/>
    <col min="12808" max="12814" width="9.33203125" style="177" bestFit="1" customWidth="1"/>
    <col min="12815" max="12846" width="9.44140625" style="177" bestFit="1" customWidth="1"/>
    <col min="12847" max="13056" width="8.6640625" style="177"/>
    <col min="13057" max="13057" width="10.109375" style="177" bestFit="1" customWidth="1"/>
    <col min="13058" max="13058" width="8.6640625" style="177" bestFit="1" customWidth="1"/>
    <col min="13059" max="13059" width="13.33203125" style="177" bestFit="1" customWidth="1"/>
    <col min="13060" max="13060" width="5.109375" style="177" bestFit="1" customWidth="1"/>
    <col min="13061" max="13062" width="10.6640625" style="177" customWidth="1"/>
    <col min="13063" max="13063" width="9.44140625" style="177" bestFit="1" customWidth="1"/>
    <col min="13064" max="13070" width="9.33203125" style="177" bestFit="1" customWidth="1"/>
    <col min="13071" max="13102" width="9.44140625" style="177" bestFit="1" customWidth="1"/>
    <col min="13103" max="13312" width="8.6640625" style="177"/>
    <col min="13313" max="13313" width="10.109375" style="177" bestFit="1" customWidth="1"/>
    <col min="13314" max="13314" width="8.6640625" style="177" bestFit="1" customWidth="1"/>
    <col min="13315" max="13315" width="13.33203125" style="177" bestFit="1" customWidth="1"/>
    <col min="13316" max="13316" width="5.109375" style="177" bestFit="1" customWidth="1"/>
    <col min="13317" max="13318" width="10.6640625" style="177" customWidth="1"/>
    <col min="13319" max="13319" width="9.44140625" style="177" bestFit="1" customWidth="1"/>
    <col min="13320" max="13326" width="9.33203125" style="177" bestFit="1" customWidth="1"/>
    <col min="13327" max="13358" width="9.44140625" style="177" bestFit="1" customWidth="1"/>
    <col min="13359" max="13568" width="8.6640625" style="177"/>
    <col min="13569" max="13569" width="10.109375" style="177" bestFit="1" customWidth="1"/>
    <col min="13570" max="13570" width="8.6640625" style="177" bestFit="1" customWidth="1"/>
    <col min="13571" max="13571" width="13.33203125" style="177" bestFit="1" customWidth="1"/>
    <col min="13572" max="13572" width="5.109375" style="177" bestFit="1" customWidth="1"/>
    <col min="13573" max="13574" width="10.6640625" style="177" customWidth="1"/>
    <col min="13575" max="13575" width="9.44140625" style="177" bestFit="1" customWidth="1"/>
    <col min="13576" max="13582" width="9.33203125" style="177" bestFit="1" customWidth="1"/>
    <col min="13583" max="13614" width="9.44140625" style="177" bestFit="1" customWidth="1"/>
    <col min="13615" max="13824" width="8.6640625" style="177"/>
    <col min="13825" max="13825" width="10.109375" style="177" bestFit="1" customWidth="1"/>
    <col min="13826" max="13826" width="8.6640625" style="177" bestFit="1" customWidth="1"/>
    <col min="13827" max="13827" width="13.33203125" style="177" bestFit="1" customWidth="1"/>
    <col min="13828" max="13828" width="5.109375" style="177" bestFit="1" customWidth="1"/>
    <col min="13829" max="13830" width="10.6640625" style="177" customWidth="1"/>
    <col min="13831" max="13831" width="9.44140625" style="177" bestFit="1" customWidth="1"/>
    <col min="13832" max="13838" width="9.33203125" style="177" bestFit="1" customWidth="1"/>
    <col min="13839" max="13870" width="9.44140625" style="177" bestFit="1" customWidth="1"/>
    <col min="13871" max="14080" width="8.6640625" style="177"/>
    <col min="14081" max="14081" width="10.109375" style="177" bestFit="1" customWidth="1"/>
    <col min="14082" max="14082" width="8.6640625" style="177" bestFit="1" customWidth="1"/>
    <col min="14083" max="14083" width="13.33203125" style="177" bestFit="1" customWidth="1"/>
    <col min="14084" max="14084" width="5.109375" style="177" bestFit="1" customWidth="1"/>
    <col min="14085" max="14086" width="10.6640625" style="177" customWidth="1"/>
    <col min="14087" max="14087" width="9.44140625" style="177" bestFit="1" customWidth="1"/>
    <col min="14088" max="14094" width="9.33203125" style="177" bestFit="1" customWidth="1"/>
    <col min="14095" max="14126" width="9.44140625" style="177" bestFit="1" customWidth="1"/>
    <col min="14127" max="14336" width="8.6640625" style="177"/>
    <col min="14337" max="14337" width="10.109375" style="177" bestFit="1" customWidth="1"/>
    <col min="14338" max="14338" width="8.6640625" style="177" bestFit="1" customWidth="1"/>
    <col min="14339" max="14339" width="13.33203125" style="177" bestFit="1" customWidth="1"/>
    <col min="14340" max="14340" width="5.109375" style="177" bestFit="1" customWidth="1"/>
    <col min="14341" max="14342" width="10.6640625" style="177" customWidth="1"/>
    <col min="14343" max="14343" width="9.44140625" style="177" bestFit="1" customWidth="1"/>
    <col min="14344" max="14350" width="9.33203125" style="177" bestFit="1" customWidth="1"/>
    <col min="14351" max="14382" width="9.44140625" style="177" bestFit="1" customWidth="1"/>
    <col min="14383" max="14592" width="8.6640625" style="177"/>
    <col min="14593" max="14593" width="10.109375" style="177" bestFit="1" customWidth="1"/>
    <col min="14594" max="14594" width="8.6640625" style="177" bestFit="1" customWidth="1"/>
    <col min="14595" max="14595" width="13.33203125" style="177" bestFit="1" customWidth="1"/>
    <col min="14596" max="14596" width="5.109375" style="177" bestFit="1" customWidth="1"/>
    <col min="14597" max="14598" width="10.6640625" style="177" customWidth="1"/>
    <col min="14599" max="14599" width="9.44140625" style="177" bestFit="1" customWidth="1"/>
    <col min="14600" max="14606" width="9.33203125" style="177" bestFit="1" customWidth="1"/>
    <col min="14607" max="14638" width="9.44140625" style="177" bestFit="1" customWidth="1"/>
    <col min="14639" max="14848" width="8.6640625" style="177"/>
    <col min="14849" max="14849" width="10.109375" style="177" bestFit="1" customWidth="1"/>
    <col min="14850" max="14850" width="8.6640625" style="177" bestFit="1" customWidth="1"/>
    <col min="14851" max="14851" width="13.33203125" style="177" bestFit="1" customWidth="1"/>
    <col min="14852" max="14852" width="5.109375" style="177" bestFit="1" customWidth="1"/>
    <col min="14853" max="14854" width="10.6640625" style="177" customWidth="1"/>
    <col min="14855" max="14855" width="9.44140625" style="177" bestFit="1" customWidth="1"/>
    <col min="14856" max="14862" width="9.33203125" style="177" bestFit="1" customWidth="1"/>
    <col min="14863" max="14894" width="9.44140625" style="177" bestFit="1" customWidth="1"/>
    <col min="14895" max="15104" width="8.6640625" style="177"/>
    <col min="15105" max="15105" width="10.109375" style="177" bestFit="1" customWidth="1"/>
    <col min="15106" max="15106" width="8.6640625" style="177" bestFit="1" customWidth="1"/>
    <col min="15107" max="15107" width="13.33203125" style="177" bestFit="1" customWidth="1"/>
    <col min="15108" max="15108" width="5.109375" style="177" bestFit="1" customWidth="1"/>
    <col min="15109" max="15110" width="10.6640625" style="177" customWidth="1"/>
    <col min="15111" max="15111" width="9.44140625" style="177" bestFit="1" customWidth="1"/>
    <col min="15112" max="15118" width="9.33203125" style="177" bestFit="1" customWidth="1"/>
    <col min="15119" max="15150" width="9.44140625" style="177" bestFit="1" customWidth="1"/>
    <col min="15151" max="15360" width="8.6640625" style="177"/>
    <col min="15361" max="15361" width="10.109375" style="177" bestFit="1" customWidth="1"/>
    <col min="15362" max="15362" width="8.6640625" style="177" bestFit="1" customWidth="1"/>
    <col min="15363" max="15363" width="13.33203125" style="177" bestFit="1" customWidth="1"/>
    <col min="15364" max="15364" width="5.109375" style="177" bestFit="1" customWidth="1"/>
    <col min="15365" max="15366" width="10.6640625" style="177" customWidth="1"/>
    <col min="15367" max="15367" width="9.44140625" style="177" bestFit="1" customWidth="1"/>
    <col min="15368" max="15374" width="9.33203125" style="177" bestFit="1" customWidth="1"/>
    <col min="15375" max="15406" width="9.44140625" style="177" bestFit="1" customWidth="1"/>
    <col min="15407" max="15616" width="8.6640625" style="177"/>
    <col min="15617" max="15617" width="10.109375" style="177" bestFit="1" customWidth="1"/>
    <col min="15618" max="15618" width="8.6640625" style="177" bestFit="1" customWidth="1"/>
    <col min="15619" max="15619" width="13.33203125" style="177" bestFit="1" customWidth="1"/>
    <col min="15620" max="15620" width="5.109375" style="177" bestFit="1" customWidth="1"/>
    <col min="15621" max="15622" width="10.6640625" style="177" customWidth="1"/>
    <col min="15623" max="15623" width="9.44140625" style="177" bestFit="1" customWidth="1"/>
    <col min="15624" max="15630" width="9.33203125" style="177" bestFit="1" customWidth="1"/>
    <col min="15631" max="15662" width="9.44140625" style="177" bestFit="1" customWidth="1"/>
    <col min="15663" max="15872" width="8.6640625" style="177"/>
    <col min="15873" max="15873" width="10.109375" style="177" bestFit="1" customWidth="1"/>
    <col min="15874" max="15874" width="8.6640625" style="177" bestFit="1" customWidth="1"/>
    <col min="15875" max="15875" width="13.33203125" style="177" bestFit="1" customWidth="1"/>
    <col min="15876" max="15876" width="5.109375" style="177" bestFit="1" customWidth="1"/>
    <col min="15877" max="15878" width="10.6640625" style="177" customWidth="1"/>
    <col min="15879" max="15879" width="9.44140625" style="177" bestFit="1" customWidth="1"/>
    <col min="15880" max="15886" width="9.33203125" style="177" bestFit="1" customWidth="1"/>
    <col min="15887" max="15918" width="9.44140625" style="177" bestFit="1" customWidth="1"/>
    <col min="15919" max="16128" width="8.6640625" style="177"/>
    <col min="16129" max="16129" width="10.109375" style="177" bestFit="1" customWidth="1"/>
    <col min="16130" max="16130" width="8.6640625" style="177" bestFit="1" customWidth="1"/>
    <col min="16131" max="16131" width="13.33203125" style="177" bestFit="1" customWidth="1"/>
    <col min="16132" max="16132" width="5.109375" style="177" bestFit="1" customWidth="1"/>
    <col min="16133" max="16134" width="10.6640625" style="177" customWidth="1"/>
    <col min="16135" max="16135" width="9.44140625" style="177" bestFit="1" customWidth="1"/>
    <col min="16136" max="16142" width="9.33203125" style="177" bestFit="1" customWidth="1"/>
    <col min="16143" max="16174" width="9.44140625" style="177" bestFit="1" customWidth="1"/>
    <col min="16175" max="16384" width="8.6640625" style="177"/>
  </cols>
  <sheetData>
    <row r="3" spans="1:45">
      <c r="A3" s="21"/>
      <c r="B3" s="21"/>
      <c r="C3" s="22"/>
      <c r="D3" s="176" t="s">
        <v>158</v>
      </c>
      <c r="E3" s="23"/>
      <c r="F3" s="23"/>
      <c r="G3" s="21"/>
      <c r="H3" s="21"/>
      <c r="I3" s="21"/>
      <c r="J3" s="21"/>
      <c r="K3" s="21"/>
      <c r="L3" s="21"/>
      <c r="M3" s="21"/>
      <c r="N3" s="21"/>
      <c r="O3" s="21"/>
      <c r="P3" s="21"/>
      <c r="Q3" s="21"/>
      <c r="R3" s="21"/>
      <c r="S3" s="21"/>
      <c r="T3" s="21"/>
      <c r="U3" s="21"/>
      <c r="V3" s="21"/>
      <c r="W3" s="21"/>
      <c r="X3" s="21"/>
      <c r="Y3" s="21"/>
      <c r="Z3" s="21"/>
      <c r="AA3" s="21"/>
      <c r="AB3" s="21"/>
      <c r="AC3" s="21"/>
      <c r="AD3" s="21"/>
      <c r="AE3" s="21"/>
      <c r="AF3" s="21"/>
      <c r="AG3" s="21"/>
      <c r="AH3" s="21"/>
      <c r="AI3" s="21"/>
      <c r="AJ3" s="21"/>
      <c r="AK3" s="21"/>
      <c r="AL3" s="21"/>
      <c r="AM3" s="21"/>
      <c r="AN3" s="21"/>
      <c r="AO3" s="21"/>
      <c r="AP3" s="21"/>
      <c r="AQ3" s="21"/>
      <c r="AR3" s="21"/>
      <c r="AS3" s="21"/>
    </row>
    <row r="4" spans="1:45" ht="27.6">
      <c r="B4" s="178" t="s">
        <v>26</v>
      </c>
      <c r="C4" s="178" t="s">
        <v>133</v>
      </c>
      <c r="D4" s="178" t="s">
        <v>159</v>
      </c>
      <c r="E4" s="179">
        <v>2010</v>
      </c>
      <c r="F4" s="179">
        <v>2011</v>
      </c>
      <c r="G4" s="179">
        <v>2012</v>
      </c>
      <c r="H4" s="179">
        <v>2013</v>
      </c>
      <c r="I4" s="179">
        <v>2014</v>
      </c>
      <c r="J4" s="179">
        <v>2015</v>
      </c>
      <c r="K4" s="179">
        <v>2016</v>
      </c>
      <c r="L4" s="179">
        <v>2017</v>
      </c>
      <c r="M4" s="179">
        <v>2018</v>
      </c>
      <c r="N4" s="179">
        <v>2019</v>
      </c>
      <c r="O4" s="179">
        <v>2020</v>
      </c>
      <c r="P4" s="179">
        <v>2021</v>
      </c>
      <c r="Q4" s="179">
        <v>2022</v>
      </c>
      <c r="R4" s="179">
        <v>2023</v>
      </c>
      <c r="S4" s="179">
        <v>2024</v>
      </c>
      <c r="T4" s="179">
        <v>2025</v>
      </c>
      <c r="U4" s="179">
        <v>2026</v>
      </c>
      <c r="V4" s="179">
        <v>2027</v>
      </c>
      <c r="W4" s="179">
        <v>2028</v>
      </c>
      <c r="X4" s="179">
        <v>2029</v>
      </c>
      <c r="Y4" s="179">
        <v>2030</v>
      </c>
      <c r="Z4" s="179">
        <v>2031</v>
      </c>
      <c r="AA4" s="179">
        <v>2032</v>
      </c>
      <c r="AB4" s="179">
        <v>2033</v>
      </c>
      <c r="AC4" s="179">
        <v>2034</v>
      </c>
      <c r="AD4" s="179">
        <v>2035</v>
      </c>
      <c r="AE4" s="179">
        <v>2036</v>
      </c>
      <c r="AF4" s="179">
        <v>2037</v>
      </c>
      <c r="AG4" s="179">
        <v>2038</v>
      </c>
      <c r="AH4" s="179">
        <v>2039</v>
      </c>
      <c r="AI4" s="179">
        <v>2040</v>
      </c>
      <c r="AJ4" s="179">
        <v>2041</v>
      </c>
      <c r="AK4" s="179">
        <v>2042</v>
      </c>
      <c r="AL4" s="179">
        <v>2043</v>
      </c>
      <c r="AM4" s="179">
        <v>2044</v>
      </c>
      <c r="AN4" s="179">
        <v>2045</v>
      </c>
      <c r="AO4" s="179">
        <v>2046</v>
      </c>
      <c r="AP4" s="179">
        <v>2047</v>
      </c>
      <c r="AQ4" s="179">
        <v>2048</v>
      </c>
      <c r="AR4" s="179">
        <v>2049</v>
      </c>
      <c r="AS4" s="179">
        <v>2050</v>
      </c>
    </row>
    <row r="5" spans="1:45" ht="21" thickBot="1">
      <c r="B5" s="24" t="s">
        <v>160</v>
      </c>
      <c r="C5" s="180" t="s">
        <v>143</v>
      </c>
      <c r="D5" s="180"/>
      <c r="E5" s="181" t="s">
        <v>161</v>
      </c>
      <c r="F5" s="181" t="s">
        <v>161</v>
      </c>
      <c r="G5" s="181" t="s">
        <v>161</v>
      </c>
      <c r="H5" s="181" t="s">
        <v>161</v>
      </c>
      <c r="I5" s="181" t="s">
        <v>161</v>
      </c>
      <c r="J5" s="181" t="s">
        <v>161</v>
      </c>
      <c r="K5" s="181" t="s">
        <v>161</v>
      </c>
      <c r="L5" s="181" t="s">
        <v>161</v>
      </c>
      <c r="M5" s="181" t="s">
        <v>161</v>
      </c>
      <c r="N5" s="181" t="s">
        <v>161</v>
      </c>
      <c r="O5" s="181" t="s">
        <v>161</v>
      </c>
      <c r="P5" s="181" t="s">
        <v>161</v>
      </c>
      <c r="Q5" s="181" t="s">
        <v>161</v>
      </c>
      <c r="R5" s="181" t="s">
        <v>161</v>
      </c>
      <c r="S5" s="181" t="s">
        <v>161</v>
      </c>
      <c r="T5" s="181" t="s">
        <v>161</v>
      </c>
      <c r="U5" s="181" t="s">
        <v>161</v>
      </c>
      <c r="V5" s="181" t="s">
        <v>161</v>
      </c>
      <c r="W5" s="181" t="s">
        <v>161</v>
      </c>
      <c r="X5" s="181" t="s">
        <v>161</v>
      </c>
      <c r="Y5" s="181" t="s">
        <v>161</v>
      </c>
      <c r="Z5" s="181" t="s">
        <v>161</v>
      </c>
      <c r="AA5" s="181" t="s">
        <v>161</v>
      </c>
      <c r="AB5" s="181" t="s">
        <v>161</v>
      </c>
      <c r="AC5" s="181" t="s">
        <v>161</v>
      </c>
      <c r="AD5" s="181" t="s">
        <v>161</v>
      </c>
      <c r="AE5" s="181" t="s">
        <v>161</v>
      </c>
      <c r="AF5" s="181" t="s">
        <v>161</v>
      </c>
      <c r="AG5" s="181" t="s">
        <v>161</v>
      </c>
      <c r="AH5" s="181" t="s">
        <v>161</v>
      </c>
      <c r="AI5" s="181" t="s">
        <v>161</v>
      </c>
      <c r="AJ5" s="181" t="s">
        <v>161</v>
      </c>
      <c r="AK5" s="181" t="s">
        <v>161</v>
      </c>
      <c r="AL5" s="181" t="s">
        <v>161</v>
      </c>
      <c r="AM5" s="181" t="s">
        <v>161</v>
      </c>
      <c r="AN5" s="181" t="s">
        <v>161</v>
      </c>
      <c r="AO5" s="181" t="s">
        <v>161</v>
      </c>
      <c r="AP5" s="181" t="s">
        <v>161</v>
      </c>
      <c r="AQ5" s="181" t="s">
        <v>161</v>
      </c>
      <c r="AR5" s="181" t="s">
        <v>161</v>
      </c>
      <c r="AS5" s="181" t="s">
        <v>161</v>
      </c>
    </row>
    <row r="6" spans="1:45">
      <c r="B6" s="25" t="s">
        <v>106</v>
      </c>
      <c r="C6" s="182" t="s">
        <v>162</v>
      </c>
      <c r="D6" s="25" t="s">
        <v>163</v>
      </c>
      <c r="E6" s="26">
        <f>E11/1000</f>
        <v>0.12956999999999999</v>
      </c>
      <c r="F6" s="26">
        <f t="shared" ref="F6:AS6" si="0">F11/1000</f>
        <v>0.11647</v>
      </c>
      <c r="G6" s="26">
        <f t="shared" si="0"/>
        <v>6.2899999999999998E-2</v>
      </c>
      <c r="H6" s="26">
        <f t="shared" si="0"/>
        <v>3.49E-2</v>
      </c>
      <c r="I6" s="26">
        <f t="shared" si="0"/>
        <v>4.4400000000000002E-2</v>
      </c>
      <c r="J6" s="26">
        <f t="shared" si="0"/>
        <v>5.5600000000000004E-2</v>
      </c>
      <c r="K6" s="26">
        <f t="shared" si="0"/>
        <v>3.9340524000000002E-2</v>
      </c>
      <c r="L6" s="26">
        <f t="shared" si="0"/>
        <v>4.0423484119345515E-2</v>
      </c>
      <c r="M6" s="26">
        <f t="shared" si="0"/>
        <v>4.1385948026948984E-2</v>
      </c>
      <c r="N6" s="26">
        <f t="shared" si="0"/>
        <v>0.19574638834999999</v>
      </c>
      <c r="O6" s="26">
        <f t="shared" si="0"/>
        <v>0.21442575100000003</v>
      </c>
      <c r="P6" s="26">
        <f t="shared" si="0"/>
        <v>0.25416623663429561</v>
      </c>
      <c r="Q6" s="26">
        <f t="shared" si="0"/>
        <v>0.26172203669931476</v>
      </c>
      <c r="R6" s="26">
        <f t="shared" si="0"/>
        <v>0.26950235137821066</v>
      </c>
      <c r="S6" s="26">
        <f t="shared" si="0"/>
        <v>0.27751395555810943</v>
      </c>
      <c r="T6" s="26">
        <f t="shared" si="0"/>
        <v>0.28576379564226695</v>
      </c>
      <c r="U6" s="26">
        <f t="shared" si="0"/>
        <v>0.29425881803393916</v>
      </c>
      <c r="V6" s="26">
        <f t="shared" si="0"/>
        <v>0.30300639792670647</v>
      </c>
      <c r="W6" s="26">
        <f t="shared" si="0"/>
        <v>0.31201399627221399</v>
      </c>
      <c r="X6" s="26">
        <f t="shared" si="0"/>
        <v>0.3212894170543667</v>
      </c>
      <c r="Y6" s="26">
        <f t="shared" si="0"/>
        <v>0.33084055001513429</v>
      </c>
      <c r="Z6" s="26">
        <f t="shared" si="0"/>
        <v>0.33084055001513429</v>
      </c>
      <c r="AA6" s="26">
        <f t="shared" si="0"/>
        <v>0.33084055001513429</v>
      </c>
      <c r="AB6" s="26">
        <f t="shared" si="0"/>
        <v>0.33084055001513429</v>
      </c>
      <c r="AC6" s="26">
        <f t="shared" si="0"/>
        <v>0.33084055001513429</v>
      </c>
      <c r="AD6" s="26">
        <f t="shared" si="0"/>
        <v>0.33274508650000001</v>
      </c>
      <c r="AE6" s="26">
        <f t="shared" si="0"/>
        <v>0.3426367495</v>
      </c>
      <c r="AF6" s="26">
        <f t="shared" si="0"/>
        <v>0.35282246399999995</v>
      </c>
      <c r="AG6" s="26">
        <f t="shared" si="0"/>
        <v>0.36331102099999996</v>
      </c>
      <c r="AH6" s="26">
        <f t="shared" si="0"/>
        <v>0.37411136049999999</v>
      </c>
      <c r="AI6" s="26">
        <f t="shared" si="0"/>
        <v>0.38523279500000002</v>
      </c>
      <c r="AJ6" s="26">
        <f t="shared" si="0"/>
        <v>0.39416080050000002</v>
      </c>
      <c r="AK6" s="26">
        <f t="shared" si="0"/>
        <v>0.40308880599999997</v>
      </c>
      <c r="AL6" s="26">
        <f t="shared" si="0"/>
        <v>0.41201681149999997</v>
      </c>
      <c r="AM6" s="26">
        <f t="shared" si="0"/>
        <v>0.42094481699999997</v>
      </c>
      <c r="AN6" s="26">
        <f t="shared" si="0"/>
        <v>0.42987282249999992</v>
      </c>
      <c r="AO6" s="26">
        <f t="shared" si="0"/>
        <v>0.43880082799999992</v>
      </c>
      <c r="AP6" s="26">
        <f t="shared" si="0"/>
        <v>0.44772883349999987</v>
      </c>
      <c r="AQ6" s="26">
        <f t="shared" si="0"/>
        <v>0.45665683899999987</v>
      </c>
      <c r="AR6" s="26">
        <f t="shared" si="0"/>
        <v>0.46558484449999987</v>
      </c>
      <c r="AS6" s="26">
        <f t="shared" si="0"/>
        <v>0.47451284999999982</v>
      </c>
    </row>
    <row r="7" spans="1:45">
      <c r="B7" s="25" t="s">
        <v>105</v>
      </c>
      <c r="C7" s="182" t="s">
        <v>162</v>
      </c>
      <c r="D7" s="25" t="s">
        <v>163</v>
      </c>
      <c r="E7" s="26">
        <f>E24/1000</f>
        <v>0.16369999999999998</v>
      </c>
      <c r="F7" s="26">
        <f t="shared" ref="F7:AS7" si="1">F24/1000</f>
        <v>0.16569999999999999</v>
      </c>
      <c r="G7" s="26">
        <f t="shared" si="1"/>
        <v>0.1648</v>
      </c>
      <c r="H7" s="26">
        <f t="shared" si="1"/>
        <v>0.16500000000000001</v>
      </c>
      <c r="I7" s="26">
        <f t="shared" si="1"/>
        <v>0.16689999999999999</v>
      </c>
      <c r="J7" s="26">
        <f t="shared" si="1"/>
        <v>0.16819999999999999</v>
      </c>
      <c r="K7" s="26">
        <f t="shared" si="1"/>
        <v>0.1677346232179226</v>
      </c>
      <c r="L7" s="26">
        <f t="shared" si="1"/>
        <v>0.1677346232179226</v>
      </c>
      <c r="M7" s="26">
        <f t="shared" si="1"/>
        <v>0.1677346232179226</v>
      </c>
      <c r="N7" s="26">
        <f t="shared" si="1"/>
        <v>0.19574638834999999</v>
      </c>
      <c r="O7" s="26">
        <f t="shared" si="1"/>
        <v>0.21442575100000003</v>
      </c>
      <c r="P7" s="26">
        <f t="shared" si="1"/>
        <v>0.22080004550000001</v>
      </c>
      <c r="Q7" s="26">
        <f t="shared" si="1"/>
        <v>0.2273639425</v>
      </c>
      <c r="R7" s="26">
        <f t="shared" si="1"/>
        <v>0.23412288050000002</v>
      </c>
      <c r="S7" s="26">
        <f t="shared" si="1"/>
        <v>0.24108274500000001</v>
      </c>
      <c r="T7" s="26">
        <f t="shared" si="1"/>
        <v>0.24824957050000004</v>
      </c>
      <c r="U7" s="26">
        <f t="shared" si="1"/>
        <v>0.25562939149999997</v>
      </c>
      <c r="V7" s="26">
        <f t="shared" si="1"/>
        <v>0.26322861500000005</v>
      </c>
      <c r="W7" s="26">
        <f t="shared" si="1"/>
        <v>0.27105372249999998</v>
      </c>
      <c r="X7" s="26">
        <f t="shared" si="1"/>
        <v>0.27911149349999997</v>
      </c>
      <c r="Y7" s="26">
        <f t="shared" si="1"/>
        <v>0.28740878200000003</v>
      </c>
      <c r="Z7" s="26">
        <f t="shared" si="1"/>
        <v>0.29595273999999999</v>
      </c>
      <c r="AA7" s="26">
        <f t="shared" si="1"/>
        <v>0.30475066849999999</v>
      </c>
      <c r="AB7" s="26">
        <f t="shared" si="1"/>
        <v>0.31381016649999999</v>
      </c>
      <c r="AC7" s="26">
        <f t="shared" si="1"/>
        <v>0.32313898200000007</v>
      </c>
      <c r="AD7" s="26">
        <f t="shared" si="1"/>
        <v>0.33274508650000001</v>
      </c>
      <c r="AE7" s="26">
        <f t="shared" si="1"/>
        <v>0.3426367495</v>
      </c>
      <c r="AF7" s="26">
        <f t="shared" si="1"/>
        <v>0.35282246399999995</v>
      </c>
      <c r="AG7" s="26">
        <f t="shared" si="1"/>
        <v>0.36331102099999996</v>
      </c>
      <c r="AH7" s="26">
        <f t="shared" si="1"/>
        <v>0.37411136049999999</v>
      </c>
      <c r="AI7" s="26">
        <f t="shared" si="1"/>
        <v>0.38523279500000002</v>
      </c>
      <c r="AJ7" s="26">
        <f t="shared" si="1"/>
        <v>0.39416080050000002</v>
      </c>
      <c r="AK7" s="26">
        <f t="shared" si="1"/>
        <v>0.40308880599999997</v>
      </c>
      <c r="AL7" s="26">
        <f t="shared" si="1"/>
        <v>0.41201681149999997</v>
      </c>
      <c r="AM7" s="26">
        <f t="shared" si="1"/>
        <v>0.42094481699999997</v>
      </c>
      <c r="AN7" s="26">
        <f t="shared" si="1"/>
        <v>0.42987282249999992</v>
      </c>
      <c r="AO7" s="26">
        <f t="shared" si="1"/>
        <v>0.43880082799999992</v>
      </c>
      <c r="AP7" s="26">
        <f t="shared" si="1"/>
        <v>0.44772883349999987</v>
      </c>
      <c r="AQ7" s="26">
        <f t="shared" si="1"/>
        <v>0.45665683899999987</v>
      </c>
      <c r="AR7" s="26">
        <f t="shared" si="1"/>
        <v>0.46558484449999987</v>
      </c>
      <c r="AS7" s="26">
        <f t="shared" si="1"/>
        <v>0.47451284999999982</v>
      </c>
    </row>
    <row r="8" spans="1:45">
      <c r="B8" s="48"/>
      <c r="C8" s="48"/>
      <c r="D8" s="48"/>
      <c r="E8" s="48"/>
      <c r="F8" s="48"/>
      <c r="G8" s="48"/>
      <c r="H8" s="48"/>
      <c r="I8" s="48"/>
      <c r="J8" s="48"/>
      <c r="K8" s="48"/>
      <c r="L8" s="48"/>
      <c r="M8" s="48"/>
      <c r="N8" s="48"/>
      <c r="O8" s="48"/>
      <c r="P8" s="48"/>
      <c r="Q8" s="48"/>
      <c r="R8" s="48"/>
      <c r="S8" s="48"/>
      <c r="T8" s="48"/>
      <c r="U8" s="48"/>
      <c r="V8" s="48"/>
      <c r="W8" s="48"/>
      <c r="X8" s="48"/>
      <c r="Y8" s="48"/>
      <c r="Z8" s="48"/>
      <c r="AA8" s="48"/>
      <c r="AB8" s="48"/>
      <c r="AC8" s="48"/>
      <c r="AD8" s="48"/>
      <c r="AE8" s="48"/>
      <c r="AF8" s="48"/>
      <c r="AG8" s="48"/>
      <c r="AH8" s="48"/>
      <c r="AI8" s="48"/>
      <c r="AJ8" s="48"/>
      <c r="AK8" s="48"/>
      <c r="AL8" s="48"/>
      <c r="AM8" s="48"/>
      <c r="AN8" s="48"/>
      <c r="AO8" s="48"/>
      <c r="AP8" s="48"/>
      <c r="AQ8" s="48"/>
      <c r="AR8" s="48"/>
      <c r="AS8" s="48"/>
    </row>
    <row r="9" spans="1:45" ht="15" thickBot="1">
      <c r="B9" s="48"/>
      <c r="C9" s="48"/>
      <c r="D9" s="48"/>
      <c r="E9" s="48"/>
      <c r="F9" s="48"/>
      <c r="G9" s="48"/>
      <c r="H9" s="48"/>
      <c r="I9" s="48"/>
      <c r="J9" s="48"/>
      <c r="K9" s="48"/>
      <c r="L9" s="48"/>
      <c r="M9" s="48"/>
      <c r="N9" s="48"/>
      <c r="O9" s="48"/>
      <c r="P9" s="48"/>
      <c r="Q9" s="48"/>
      <c r="R9" s="48"/>
      <c r="S9" s="48"/>
      <c r="T9" s="48"/>
      <c r="U9" s="48"/>
      <c r="V9" s="48"/>
      <c r="W9" s="48"/>
      <c r="X9" s="48"/>
      <c r="Y9" s="48"/>
      <c r="Z9" s="48"/>
      <c r="AA9" s="48"/>
      <c r="AB9" s="48"/>
      <c r="AC9" s="48"/>
      <c r="AD9" s="48"/>
      <c r="AE9" s="48"/>
      <c r="AF9" s="48"/>
      <c r="AG9" s="48"/>
      <c r="AH9" s="48"/>
      <c r="AI9" s="48"/>
      <c r="AJ9" s="48"/>
      <c r="AK9" s="48"/>
      <c r="AL9" s="48"/>
      <c r="AM9" s="48"/>
      <c r="AN9" s="48"/>
      <c r="AO9" s="48"/>
      <c r="AP9" s="48"/>
      <c r="AQ9" s="48"/>
      <c r="AR9" s="48"/>
      <c r="AS9" s="48"/>
    </row>
    <row r="10" spans="1:45">
      <c r="B10" s="183" t="s">
        <v>164</v>
      </c>
      <c r="C10" s="27"/>
      <c r="D10" s="30"/>
      <c r="E10" s="184">
        <v>2010</v>
      </c>
      <c r="F10" s="184">
        <v>2011</v>
      </c>
      <c r="G10" s="184">
        <v>2012</v>
      </c>
      <c r="H10" s="184">
        <v>2013</v>
      </c>
      <c r="I10" s="184">
        <v>2014</v>
      </c>
      <c r="J10" s="184">
        <v>2015</v>
      </c>
      <c r="K10" s="184">
        <v>2016</v>
      </c>
      <c r="L10" s="184">
        <v>2017</v>
      </c>
      <c r="M10" s="184">
        <v>2018</v>
      </c>
      <c r="N10" s="184">
        <v>2019</v>
      </c>
      <c r="O10" s="184">
        <v>2020</v>
      </c>
      <c r="P10" s="184">
        <v>2021</v>
      </c>
      <c r="Q10" s="184">
        <v>2022</v>
      </c>
      <c r="R10" s="184">
        <v>2023</v>
      </c>
      <c r="S10" s="184">
        <v>2024</v>
      </c>
      <c r="T10" s="184">
        <v>2025</v>
      </c>
      <c r="U10" s="184">
        <v>2026</v>
      </c>
      <c r="V10" s="184">
        <v>2027</v>
      </c>
      <c r="W10" s="184">
        <v>2028</v>
      </c>
      <c r="X10" s="184">
        <v>2029</v>
      </c>
      <c r="Y10" s="184">
        <v>2030</v>
      </c>
      <c r="Z10" s="184">
        <v>2031</v>
      </c>
      <c r="AA10" s="184">
        <v>2032</v>
      </c>
      <c r="AB10" s="184">
        <v>2033</v>
      </c>
      <c r="AC10" s="184">
        <v>2034</v>
      </c>
      <c r="AD10" s="184">
        <v>2035</v>
      </c>
      <c r="AE10" s="184">
        <v>2036</v>
      </c>
      <c r="AF10" s="184">
        <v>2037</v>
      </c>
      <c r="AG10" s="184">
        <v>2038</v>
      </c>
      <c r="AH10" s="184">
        <v>2039</v>
      </c>
      <c r="AI10" s="184">
        <v>2040</v>
      </c>
      <c r="AJ10" s="184">
        <v>2041</v>
      </c>
      <c r="AK10" s="184">
        <v>2042</v>
      </c>
      <c r="AL10" s="184">
        <v>2043</v>
      </c>
      <c r="AM10" s="184">
        <v>2044</v>
      </c>
      <c r="AN10" s="184">
        <v>2045</v>
      </c>
      <c r="AO10" s="184">
        <v>2046</v>
      </c>
      <c r="AP10" s="184">
        <v>2047</v>
      </c>
      <c r="AQ10" s="184">
        <v>2048</v>
      </c>
      <c r="AR10" s="184">
        <v>2049</v>
      </c>
      <c r="AS10" s="185">
        <v>2050</v>
      </c>
    </row>
    <row r="11" spans="1:45">
      <c r="B11" s="186" t="s">
        <v>165</v>
      </c>
      <c r="C11" s="187"/>
      <c r="D11" s="187"/>
      <c r="E11" s="187">
        <v>129.57</v>
      </c>
      <c r="F11" s="187">
        <v>116.47</v>
      </c>
      <c r="G11" s="187">
        <v>62.9</v>
      </c>
      <c r="H11" s="187">
        <v>34.9</v>
      </c>
      <c r="I11" s="187">
        <v>44.4</v>
      </c>
      <c r="J11" s="187">
        <v>55.6</v>
      </c>
      <c r="K11" s="187">
        <v>39.340524000000002</v>
      </c>
      <c r="L11" s="188">
        <f>L32</f>
        <v>40.423484119345517</v>
      </c>
      <c r="M11" s="188">
        <f t="shared" ref="M11" si="2">M32</f>
        <v>41.385948026948981</v>
      </c>
      <c r="N11" s="189">
        <v>195.74638834999999</v>
      </c>
      <c r="O11" s="189">
        <v>214.42575100000002</v>
      </c>
      <c r="P11" s="189">
        <v>254.16623663429559</v>
      </c>
      <c r="Q11" s="189">
        <v>261.72203669931474</v>
      </c>
      <c r="R11" s="189">
        <v>269.50235137821068</v>
      </c>
      <c r="S11" s="189">
        <v>277.51395555810944</v>
      </c>
      <c r="T11" s="189">
        <v>285.76379564226693</v>
      </c>
      <c r="U11" s="189">
        <v>294.25881803393918</v>
      </c>
      <c r="V11" s="189">
        <v>303.00639792670648</v>
      </c>
      <c r="W11" s="189">
        <v>312.013996272214</v>
      </c>
      <c r="X11" s="189">
        <v>321.28941705436671</v>
      </c>
      <c r="Y11" s="189">
        <v>330.84055001513428</v>
      </c>
      <c r="Z11" s="189">
        <v>330.84055001513428</v>
      </c>
      <c r="AA11" s="189">
        <v>330.84055001513428</v>
      </c>
      <c r="AB11" s="189">
        <v>330.84055001513428</v>
      </c>
      <c r="AC11" s="189">
        <v>330.84055001513428</v>
      </c>
      <c r="AD11" s="189">
        <v>332.74508650000001</v>
      </c>
      <c r="AE11" s="189">
        <v>342.63674950000001</v>
      </c>
      <c r="AF11" s="189">
        <v>352.82246399999997</v>
      </c>
      <c r="AG11" s="189">
        <v>363.31102099999998</v>
      </c>
      <c r="AH11" s="189">
        <v>374.11136049999999</v>
      </c>
      <c r="AI11" s="190">
        <v>385.23279500000001</v>
      </c>
      <c r="AJ11" s="190">
        <f>($AI$24-$Z$24)/10+AI11</f>
        <v>394.16080049999999</v>
      </c>
      <c r="AK11" s="190">
        <f t="shared" ref="AK11:AS11" si="3">($AI$24-$Z$24)/10+AJ11</f>
        <v>403.08880599999998</v>
      </c>
      <c r="AL11" s="190">
        <f t="shared" si="3"/>
        <v>412.01681149999996</v>
      </c>
      <c r="AM11" s="190">
        <f t="shared" si="3"/>
        <v>420.94481699999994</v>
      </c>
      <c r="AN11" s="190">
        <f t="shared" si="3"/>
        <v>429.87282249999993</v>
      </c>
      <c r="AO11" s="190">
        <f t="shared" si="3"/>
        <v>438.80082799999991</v>
      </c>
      <c r="AP11" s="190">
        <f t="shared" si="3"/>
        <v>447.72883349999989</v>
      </c>
      <c r="AQ11" s="190">
        <f t="shared" si="3"/>
        <v>456.65683899999988</v>
      </c>
      <c r="AR11" s="190">
        <f t="shared" si="3"/>
        <v>465.58484449999986</v>
      </c>
      <c r="AS11" s="190">
        <f t="shared" si="3"/>
        <v>474.51284999999984</v>
      </c>
    </row>
    <row r="12" spans="1:45">
      <c r="B12" s="191" t="s">
        <v>166</v>
      </c>
      <c r="C12" s="192"/>
      <c r="D12" s="192"/>
      <c r="E12" s="192"/>
      <c r="F12" s="192"/>
      <c r="G12" s="192"/>
      <c r="H12" s="192"/>
      <c r="I12" s="192"/>
      <c r="J12" s="192"/>
      <c r="K12" s="192"/>
      <c r="L12" s="192"/>
      <c r="M12" s="192"/>
      <c r="N12" s="192"/>
      <c r="O12" s="192"/>
      <c r="P12" s="192"/>
      <c r="Q12" s="192"/>
      <c r="R12" s="192"/>
      <c r="S12" s="192"/>
      <c r="T12" s="192"/>
      <c r="U12" s="192"/>
      <c r="V12" s="192"/>
      <c r="W12" s="192"/>
      <c r="X12" s="192"/>
      <c r="Y12" s="192"/>
      <c r="Z12" s="192"/>
      <c r="AA12" s="192"/>
      <c r="AB12" s="192"/>
      <c r="AC12" s="192"/>
      <c r="AD12" s="192"/>
      <c r="AE12" s="192"/>
      <c r="AF12" s="192"/>
      <c r="AG12" s="192"/>
      <c r="AH12" s="192"/>
      <c r="AI12" s="192"/>
      <c r="AJ12" s="192"/>
      <c r="AK12" s="192"/>
      <c r="AL12" s="192"/>
      <c r="AM12" s="192"/>
      <c r="AN12" s="192"/>
      <c r="AO12" s="192"/>
      <c r="AP12" s="192"/>
      <c r="AQ12" s="192"/>
      <c r="AR12" s="192"/>
      <c r="AS12" s="192"/>
    </row>
    <row r="13" spans="1:45">
      <c r="B13" s="193" t="s">
        <v>167</v>
      </c>
      <c r="C13" s="192"/>
      <c r="D13" s="192"/>
      <c r="E13" s="192"/>
      <c r="F13" s="192"/>
      <c r="G13" s="192"/>
      <c r="H13" s="192"/>
      <c r="I13" s="192"/>
      <c r="J13" s="192"/>
      <c r="K13" s="192"/>
      <c r="L13" s="192"/>
      <c r="M13" s="192"/>
      <c r="N13" s="192"/>
      <c r="O13" s="192"/>
      <c r="P13" s="192"/>
      <c r="Q13" s="192"/>
      <c r="R13" s="192"/>
      <c r="S13" s="192"/>
      <c r="T13" s="192"/>
      <c r="U13" s="192"/>
      <c r="V13" s="192"/>
      <c r="W13" s="192"/>
      <c r="X13" s="192"/>
      <c r="Y13" s="192"/>
      <c r="Z13" s="192"/>
      <c r="AA13" s="192"/>
      <c r="AB13" s="192"/>
      <c r="AC13" s="192"/>
      <c r="AD13" s="192"/>
      <c r="AE13" s="192"/>
      <c r="AF13" s="192"/>
      <c r="AG13" s="192"/>
      <c r="AH13" s="192"/>
      <c r="AI13" s="192"/>
      <c r="AJ13" s="192"/>
      <c r="AK13" s="192"/>
      <c r="AL13" s="192"/>
      <c r="AM13" s="192"/>
      <c r="AN13" s="192"/>
      <c r="AO13" s="192"/>
      <c r="AP13" s="192"/>
      <c r="AQ13" s="192"/>
      <c r="AR13" s="192"/>
      <c r="AS13" s="192"/>
    </row>
    <row r="14" spans="1:45">
      <c r="B14" s="193"/>
      <c r="C14" s="192"/>
      <c r="D14" s="192"/>
      <c r="E14" s="192"/>
      <c r="F14" s="192"/>
      <c r="G14" s="192"/>
      <c r="H14" s="192"/>
      <c r="I14" s="192"/>
      <c r="J14" s="192"/>
      <c r="K14" s="192"/>
      <c r="L14" s="192"/>
      <c r="M14" s="192"/>
      <c r="N14" s="192"/>
      <c r="O14" s="192"/>
      <c r="P14" s="192"/>
      <c r="Q14" s="192"/>
      <c r="R14" s="192"/>
      <c r="S14" s="192"/>
      <c r="T14" s="192"/>
      <c r="U14" s="192"/>
      <c r="V14" s="192"/>
      <c r="W14" s="192"/>
      <c r="X14" s="192"/>
      <c r="Y14" s="192"/>
      <c r="Z14" s="192"/>
      <c r="AA14" s="192"/>
      <c r="AB14" s="192"/>
      <c r="AC14" s="192"/>
      <c r="AD14" s="192"/>
      <c r="AE14" s="192"/>
      <c r="AF14" s="192"/>
      <c r="AG14" s="192"/>
      <c r="AH14" s="192"/>
      <c r="AI14" s="192"/>
      <c r="AJ14" s="192"/>
      <c r="AK14" s="192"/>
      <c r="AL14" s="192"/>
      <c r="AM14" s="192"/>
      <c r="AN14" s="192"/>
      <c r="AO14" s="192"/>
      <c r="AP14" s="192"/>
      <c r="AQ14" s="192"/>
      <c r="AR14" s="192"/>
      <c r="AS14" s="28"/>
    </row>
    <row r="15" spans="1:45" ht="15" thickBot="1">
      <c r="B15" s="194"/>
      <c r="C15" s="195"/>
      <c r="D15" s="195"/>
      <c r="E15" s="195"/>
      <c r="F15" s="195"/>
      <c r="G15" s="195"/>
      <c r="H15" s="195"/>
      <c r="I15" s="195"/>
      <c r="J15" s="195"/>
      <c r="K15" s="195"/>
      <c r="L15" s="195"/>
      <c r="M15" s="195"/>
      <c r="N15" s="195"/>
      <c r="O15" s="195"/>
      <c r="P15" s="195"/>
      <c r="Q15" s="195"/>
      <c r="R15" s="195"/>
      <c r="S15" s="195"/>
      <c r="T15" s="195"/>
      <c r="U15" s="195"/>
      <c r="V15" s="195"/>
      <c r="W15" s="195"/>
      <c r="X15" s="195"/>
      <c r="Y15" s="195"/>
      <c r="Z15" s="195"/>
      <c r="AA15" s="195"/>
      <c r="AB15" s="195"/>
      <c r="AC15" s="195"/>
      <c r="AD15" s="195"/>
      <c r="AE15" s="195"/>
      <c r="AF15" s="195"/>
      <c r="AG15" s="195"/>
      <c r="AH15" s="195"/>
      <c r="AI15" s="195"/>
      <c r="AJ15" s="195"/>
      <c r="AK15" s="195"/>
      <c r="AL15" s="195"/>
      <c r="AM15" s="195"/>
      <c r="AN15" s="195"/>
      <c r="AO15" s="195"/>
      <c r="AP15" s="195"/>
      <c r="AQ15" s="195"/>
      <c r="AR15" s="195"/>
      <c r="AS15" s="196"/>
    </row>
    <row r="16" spans="1:45" ht="15" thickBot="1">
      <c r="B16" s="48"/>
      <c r="C16" s="48"/>
      <c r="D16" s="48"/>
      <c r="E16" s="48"/>
      <c r="F16" s="48"/>
      <c r="G16" s="48"/>
      <c r="H16" s="48"/>
      <c r="I16" s="48"/>
      <c r="J16" s="48"/>
      <c r="K16" s="48"/>
      <c r="L16" s="48"/>
      <c r="M16" s="48"/>
      <c r="N16" s="48"/>
      <c r="O16" s="48"/>
      <c r="P16" s="48"/>
      <c r="Q16" s="48"/>
      <c r="R16" s="48"/>
      <c r="S16" s="48"/>
      <c r="T16" s="48"/>
      <c r="U16" s="48"/>
      <c r="V16" s="48"/>
      <c r="W16" s="48"/>
      <c r="X16" s="48"/>
      <c r="Y16" s="48"/>
      <c r="Z16" s="48"/>
      <c r="AA16" s="48"/>
      <c r="AB16" s="48"/>
      <c r="AC16" s="48"/>
      <c r="AD16" s="48"/>
      <c r="AE16" s="48"/>
      <c r="AF16" s="48"/>
      <c r="AG16" s="48"/>
      <c r="AH16" s="48"/>
      <c r="AI16" s="48"/>
      <c r="AJ16" s="48"/>
      <c r="AK16" s="48"/>
      <c r="AL16" s="48"/>
      <c r="AM16" s="48"/>
      <c r="AN16" s="48"/>
      <c r="AO16" s="48"/>
      <c r="AP16" s="48"/>
      <c r="AQ16" s="48"/>
      <c r="AR16" s="48"/>
      <c r="AS16" s="48"/>
    </row>
    <row r="17" spans="2:45">
      <c r="B17" s="29" t="s">
        <v>168</v>
      </c>
      <c r="C17" s="197" t="s">
        <v>169</v>
      </c>
      <c r="D17" s="197"/>
      <c r="E17" s="197"/>
      <c r="F17" s="197"/>
      <c r="G17" s="198"/>
      <c r="H17" s="198"/>
      <c r="I17" s="198"/>
      <c r="J17" s="198"/>
      <c r="K17" s="198"/>
      <c r="L17" s="198"/>
      <c r="M17" s="198"/>
      <c r="N17" s="198"/>
      <c r="O17" s="198"/>
      <c r="P17" s="198"/>
      <c r="Q17" s="198"/>
      <c r="R17" s="198"/>
      <c r="S17" s="198"/>
      <c r="T17" s="198"/>
      <c r="U17" s="198"/>
      <c r="V17" s="198"/>
      <c r="W17" s="198"/>
      <c r="X17" s="198"/>
      <c r="Y17" s="198"/>
      <c r="Z17" s="198"/>
      <c r="AA17" s="198"/>
      <c r="AB17" s="198"/>
      <c r="AC17" s="198"/>
      <c r="AD17" s="198"/>
      <c r="AE17" s="198"/>
      <c r="AF17" s="198"/>
      <c r="AG17" s="198"/>
      <c r="AH17" s="198"/>
      <c r="AI17" s="198"/>
      <c r="AJ17" s="198"/>
      <c r="AK17" s="198"/>
      <c r="AL17" s="198"/>
      <c r="AM17" s="198"/>
      <c r="AN17" s="198"/>
      <c r="AO17" s="198"/>
      <c r="AP17" s="198"/>
      <c r="AQ17" s="198"/>
      <c r="AR17" s="199"/>
      <c r="AS17" s="200"/>
    </row>
    <row r="18" spans="2:45">
      <c r="B18" s="31" t="s">
        <v>170</v>
      </c>
      <c r="C18" s="201" t="s">
        <v>171</v>
      </c>
      <c r="D18" s="201"/>
      <c r="E18" s="201"/>
      <c r="F18" s="201"/>
      <c r="G18" s="202"/>
      <c r="H18" s="202"/>
      <c r="I18" s="202"/>
      <c r="J18" s="202"/>
      <c r="K18" s="202"/>
      <c r="L18" s="202"/>
      <c r="M18" s="202"/>
      <c r="N18" s="202"/>
      <c r="O18" s="202"/>
      <c r="P18" s="202"/>
      <c r="Q18" s="202"/>
      <c r="R18" s="202"/>
      <c r="S18" s="202"/>
      <c r="T18" s="202"/>
      <c r="U18" s="202"/>
      <c r="V18" s="202"/>
      <c r="W18" s="202"/>
      <c r="X18" s="202"/>
      <c r="Y18" s="202"/>
      <c r="Z18" s="202"/>
      <c r="AA18" s="202"/>
      <c r="AB18" s="202"/>
      <c r="AC18" s="202"/>
      <c r="AD18" s="202"/>
      <c r="AE18" s="202"/>
      <c r="AF18" s="202"/>
      <c r="AG18" s="202"/>
      <c r="AH18" s="202"/>
      <c r="AI18" s="202"/>
      <c r="AJ18" s="202"/>
      <c r="AK18" s="202"/>
      <c r="AL18" s="202"/>
      <c r="AM18" s="202"/>
      <c r="AN18" s="202"/>
      <c r="AO18" s="202"/>
      <c r="AP18" s="202"/>
      <c r="AQ18" s="202"/>
      <c r="AR18" s="203"/>
      <c r="AS18" s="204"/>
    </row>
    <row r="19" spans="2:45">
      <c r="B19" s="31" t="s">
        <v>172</v>
      </c>
      <c r="C19" s="201" t="s">
        <v>173</v>
      </c>
      <c r="D19" s="201"/>
      <c r="E19" s="201"/>
      <c r="F19" s="201"/>
      <c r="G19" s="202"/>
      <c r="H19" s="202"/>
      <c r="I19" s="202"/>
      <c r="J19" s="202"/>
      <c r="K19" s="202"/>
      <c r="L19" s="202"/>
      <c r="M19" s="202"/>
      <c r="N19" s="202"/>
      <c r="O19" s="202"/>
      <c r="P19" s="202"/>
      <c r="Q19" s="202"/>
      <c r="R19" s="202"/>
      <c r="S19" s="202"/>
      <c r="T19" s="202"/>
      <c r="U19" s="202"/>
      <c r="V19" s="202"/>
      <c r="W19" s="202"/>
      <c r="X19" s="202"/>
      <c r="Y19" s="202"/>
      <c r="Z19" s="202"/>
      <c r="AA19" s="202"/>
      <c r="AB19" s="202"/>
      <c r="AC19" s="202"/>
      <c r="AD19" s="202"/>
      <c r="AE19" s="202"/>
      <c r="AF19" s="202"/>
      <c r="AG19" s="202"/>
      <c r="AH19" s="202"/>
      <c r="AI19" s="202"/>
      <c r="AJ19" s="202"/>
      <c r="AK19" s="202"/>
      <c r="AL19" s="202"/>
      <c r="AM19" s="202"/>
      <c r="AN19" s="202"/>
      <c r="AO19" s="202"/>
      <c r="AP19" s="202"/>
      <c r="AQ19" s="202"/>
      <c r="AR19" s="203"/>
      <c r="AS19" s="204"/>
    </row>
    <row r="20" spans="2:45">
      <c r="B20" s="31" t="s">
        <v>9</v>
      </c>
      <c r="C20" s="201" t="s">
        <v>174</v>
      </c>
      <c r="D20" s="202"/>
      <c r="E20" s="202"/>
      <c r="F20" s="202"/>
      <c r="G20" s="202"/>
      <c r="H20" s="202"/>
      <c r="I20" s="202"/>
      <c r="J20" s="202"/>
      <c r="K20" s="202"/>
      <c r="L20" s="202"/>
      <c r="M20" s="202"/>
      <c r="N20" s="202"/>
      <c r="O20" s="202"/>
      <c r="P20" s="202"/>
      <c r="Q20" s="202"/>
      <c r="R20" s="202"/>
      <c r="S20" s="202"/>
      <c r="T20" s="202"/>
      <c r="U20" s="202"/>
      <c r="V20" s="202"/>
      <c r="W20" s="202"/>
      <c r="X20" s="202"/>
      <c r="Y20" s="202"/>
      <c r="Z20" s="202"/>
      <c r="AA20" s="202"/>
      <c r="AB20" s="202"/>
      <c r="AC20" s="202"/>
      <c r="AD20" s="202"/>
      <c r="AE20" s="202"/>
      <c r="AF20" s="202"/>
      <c r="AG20" s="202"/>
      <c r="AH20" s="202"/>
      <c r="AI20" s="202"/>
      <c r="AJ20" s="202"/>
      <c r="AK20" s="202"/>
      <c r="AL20" s="202"/>
      <c r="AM20" s="202"/>
      <c r="AN20" s="202"/>
      <c r="AO20" s="202"/>
      <c r="AP20" s="202"/>
      <c r="AQ20" s="202"/>
      <c r="AR20" s="203"/>
      <c r="AS20" s="204"/>
    </row>
    <row r="21" spans="2:45">
      <c r="B21" s="31" t="s">
        <v>175</v>
      </c>
      <c r="C21" s="205">
        <v>42430</v>
      </c>
      <c r="D21" s="201"/>
      <c r="E21" s="201"/>
      <c r="F21" s="201"/>
      <c r="G21" s="202"/>
      <c r="H21" s="202"/>
      <c r="I21" s="202"/>
      <c r="J21" s="202"/>
      <c r="K21" s="202"/>
      <c r="L21" s="202"/>
      <c r="M21" s="202"/>
      <c r="N21" s="202"/>
      <c r="O21" s="202"/>
      <c r="P21" s="202"/>
      <c r="Q21" s="202"/>
      <c r="R21" s="202"/>
      <c r="S21" s="202"/>
      <c r="T21" s="202"/>
      <c r="U21" s="202"/>
      <c r="V21" s="202"/>
      <c r="W21" s="202"/>
      <c r="X21" s="202"/>
      <c r="Y21" s="202"/>
      <c r="Z21" s="202"/>
      <c r="AA21" s="202"/>
      <c r="AB21" s="202"/>
      <c r="AC21" s="202"/>
      <c r="AD21" s="202"/>
      <c r="AE21" s="202"/>
      <c r="AF21" s="202"/>
      <c r="AG21" s="202"/>
      <c r="AH21" s="202"/>
      <c r="AI21" s="202"/>
      <c r="AJ21" s="202"/>
      <c r="AK21" s="202"/>
      <c r="AL21" s="202"/>
      <c r="AM21" s="202"/>
      <c r="AN21" s="202"/>
      <c r="AO21" s="202"/>
      <c r="AP21" s="202"/>
      <c r="AQ21" s="202"/>
      <c r="AR21" s="202"/>
      <c r="AS21" s="206"/>
    </row>
    <row r="22" spans="2:45">
      <c r="B22" s="31" t="s">
        <v>176</v>
      </c>
      <c r="C22" s="205" t="s">
        <v>177</v>
      </c>
      <c r="D22" s="202"/>
      <c r="E22" s="202"/>
      <c r="F22" s="202"/>
      <c r="G22" s="202"/>
      <c r="H22" s="202"/>
      <c r="I22" s="202"/>
      <c r="J22" s="202"/>
      <c r="K22" s="202"/>
      <c r="L22" s="202"/>
      <c r="M22" s="202"/>
      <c r="N22" s="202"/>
      <c r="O22" s="202"/>
      <c r="P22" s="202"/>
      <c r="Q22" s="202"/>
      <c r="R22" s="202"/>
      <c r="S22" s="202"/>
      <c r="T22" s="202"/>
      <c r="U22" s="202"/>
      <c r="V22" s="202"/>
      <c r="W22" s="202"/>
      <c r="X22" s="202"/>
      <c r="Y22" s="202"/>
      <c r="Z22" s="202"/>
      <c r="AA22" s="202"/>
      <c r="AB22" s="202"/>
      <c r="AC22" s="202"/>
      <c r="AD22" s="202"/>
      <c r="AE22" s="202"/>
      <c r="AF22" s="202"/>
      <c r="AG22" s="202"/>
      <c r="AH22" s="202"/>
      <c r="AI22" s="202"/>
      <c r="AJ22" s="202"/>
      <c r="AK22" s="202"/>
      <c r="AL22" s="202"/>
      <c r="AM22" s="202"/>
      <c r="AN22" s="202"/>
      <c r="AO22" s="202"/>
      <c r="AP22" s="202"/>
      <c r="AQ22" s="202"/>
      <c r="AR22" s="202"/>
      <c r="AS22" s="206"/>
    </row>
    <row r="23" spans="2:45">
      <c r="B23" s="207" t="s">
        <v>164</v>
      </c>
      <c r="C23" s="208"/>
      <c r="D23" s="208"/>
      <c r="E23" s="209">
        <v>2010</v>
      </c>
      <c r="F23" s="209">
        <v>2011</v>
      </c>
      <c r="G23" s="209">
        <v>2012</v>
      </c>
      <c r="H23" s="209">
        <v>2013</v>
      </c>
      <c r="I23" s="209">
        <v>2014</v>
      </c>
      <c r="J23" s="209">
        <v>2015</v>
      </c>
      <c r="K23" s="209">
        <v>2016</v>
      </c>
      <c r="L23" s="209">
        <v>2017</v>
      </c>
      <c r="M23" s="209">
        <v>2018</v>
      </c>
      <c r="N23" s="209">
        <v>2019</v>
      </c>
      <c r="O23" s="209">
        <v>2020</v>
      </c>
      <c r="P23" s="209">
        <v>2021</v>
      </c>
      <c r="Q23" s="209">
        <v>2022</v>
      </c>
      <c r="R23" s="209">
        <v>2023</v>
      </c>
      <c r="S23" s="209">
        <v>2024</v>
      </c>
      <c r="T23" s="209">
        <v>2025</v>
      </c>
      <c r="U23" s="209">
        <v>2026</v>
      </c>
      <c r="V23" s="209">
        <v>2027</v>
      </c>
      <c r="W23" s="209">
        <v>2028</v>
      </c>
      <c r="X23" s="209">
        <v>2029</v>
      </c>
      <c r="Y23" s="209">
        <v>2030</v>
      </c>
      <c r="Z23" s="209">
        <v>2031</v>
      </c>
      <c r="AA23" s="209">
        <v>2032</v>
      </c>
      <c r="AB23" s="209">
        <v>2033</v>
      </c>
      <c r="AC23" s="209">
        <v>2034</v>
      </c>
      <c r="AD23" s="209">
        <v>2035</v>
      </c>
      <c r="AE23" s="209">
        <v>2036</v>
      </c>
      <c r="AF23" s="209">
        <v>2037</v>
      </c>
      <c r="AG23" s="209">
        <v>2038</v>
      </c>
      <c r="AH23" s="209">
        <v>2039</v>
      </c>
      <c r="AI23" s="209">
        <v>2040</v>
      </c>
      <c r="AJ23" s="209">
        <v>2041</v>
      </c>
      <c r="AK23" s="209">
        <v>2042</v>
      </c>
      <c r="AL23" s="209">
        <v>2043</v>
      </c>
      <c r="AM23" s="209">
        <v>2044</v>
      </c>
      <c r="AN23" s="209">
        <v>2045</v>
      </c>
      <c r="AO23" s="209">
        <v>2046</v>
      </c>
      <c r="AP23" s="209">
        <v>2047</v>
      </c>
      <c r="AQ23" s="209">
        <v>2048</v>
      </c>
      <c r="AR23" s="209">
        <v>2049</v>
      </c>
      <c r="AS23" s="210">
        <v>2050</v>
      </c>
    </row>
    <row r="24" spans="2:45" ht="15" thickBot="1">
      <c r="B24" s="211" t="s">
        <v>178</v>
      </c>
      <c r="C24" s="212"/>
      <c r="D24" s="212"/>
      <c r="E24" s="213">
        <v>163.69999999999999</v>
      </c>
      <c r="F24" s="213">
        <v>165.7</v>
      </c>
      <c r="G24" s="213">
        <v>164.8</v>
      </c>
      <c r="H24" s="213">
        <v>165</v>
      </c>
      <c r="I24" s="214">
        <v>166.9</v>
      </c>
      <c r="J24" s="214">
        <v>168.2</v>
      </c>
      <c r="K24" s="215">
        <f>K26*I31/K31</f>
        <v>167.7346232179226</v>
      </c>
      <c r="L24" s="215">
        <f>K24</f>
        <v>167.7346232179226</v>
      </c>
      <c r="M24" s="215">
        <f t="shared" ref="M24" si="4">L24</f>
        <v>167.7346232179226</v>
      </c>
      <c r="N24" s="216">
        <v>195.74638834999999</v>
      </c>
      <c r="O24" s="216">
        <v>214.42575100000002</v>
      </c>
      <c r="P24" s="216">
        <v>220.80004550000001</v>
      </c>
      <c r="Q24" s="216">
        <v>227.36394250000001</v>
      </c>
      <c r="R24" s="216">
        <v>234.12288050000001</v>
      </c>
      <c r="S24" s="216">
        <v>241.08274500000002</v>
      </c>
      <c r="T24" s="216">
        <v>248.24957050000003</v>
      </c>
      <c r="U24" s="216">
        <v>255.6293915</v>
      </c>
      <c r="V24" s="216">
        <v>263.22861500000005</v>
      </c>
      <c r="W24" s="216">
        <v>271.05372249999999</v>
      </c>
      <c r="X24" s="216">
        <v>279.11149349999999</v>
      </c>
      <c r="Y24" s="216">
        <v>287.40878200000003</v>
      </c>
      <c r="Z24" s="216">
        <v>295.95274000000001</v>
      </c>
      <c r="AA24" s="216">
        <v>304.75066849999996</v>
      </c>
      <c r="AB24" s="216">
        <v>313.81016649999998</v>
      </c>
      <c r="AC24" s="216">
        <v>323.13898200000006</v>
      </c>
      <c r="AD24" s="216">
        <v>332.74508650000001</v>
      </c>
      <c r="AE24" s="216">
        <v>342.63674950000001</v>
      </c>
      <c r="AF24" s="216">
        <v>352.82246399999997</v>
      </c>
      <c r="AG24" s="216">
        <v>363.31102099999998</v>
      </c>
      <c r="AH24" s="216">
        <v>374.11136049999999</v>
      </c>
      <c r="AI24" s="216">
        <v>385.23279500000001</v>
      </c>
      <c r="AJ24" s="217">
        <f>($AI$24-$Z$24)/10+AI24</f>
        <v>394.16080049999999</v>
      </c>
      <c r="AK24" s="217">
        <f t="shared" ref="AK24:AR24" si="5">($AI$24-$Z$24)/10+AJ24</f>
        <v>403.08880599999998</v>
      </c>
      <c r="AL24" s="217">
        <f t="shared" si="5"/>
        <v>412.01681149999996</v>
      </c>
      <c r="AM24" s="217">
        <f t="shared" si="5"/>
        <v>420.94481699999994</v>
      </c>
      <c r="AN24" s="217">
        <f t="shared" si="5"/>
        <v>429.87282249999993</v>
      </c>
      <c r="AO24" s="217">
        <f t="shared" si="5"/>
        <v>438.80082799999991</v>
      </c>
      <c r="AP24" s="217">
        <f t="shared" si="5"/>
        <v>447.72883349999989</v>
      </c>
      <c r="AQ24" s="217">
        <f t="shared" si="5"/>
        <v>456.65683899999988</v>
      </c>
      <c r="AR24" s="217">
        <f t="shared" si="5"/>
        <v>465.58484449999986</v>
      </c>
      <c r="AS24" s="217">
        <f>($AI$24-$Z$24)/10+AR24</f>
        <v>474.51284999999984</v>
      </c>
    </row>
    <row r="25" spans="2:45">
      <c r="I25" s="32"/>
      <c r="J25" s="32"/>
      <c r="K25" s="32"/>
      <c r="L25" s="32"/>
      <c r="M25" s="32"/>
      <c r="N25" s="32"/>
      <c r="O25" s="32"/>
      <c r="P25" s="32"/>
      <c r="Q25" s="32"/>
      <c r="R25" s="32"/>
      <c r="S25" s="32"/>
      <c r="T25" s="32"/>
      <c r="U25" s="32"/>
      <c r="V25" s="32"/>
      <c r="W25" s="32"/>
      <c r="X25" s="32"/>
      <c r="Y25" s="32"/>
      <c r="Z25" s="32"/>
      <c r="AA25" s="32"/>
      <c r="AB25" s="32"/>
      <c r="AC25" s="32"/>
      <c r="AD25" s="32"/>
      <c r="AE25" s="32"/>
      <c r="AF25" s="32"/>
      <c r="AG25" s="32"/>
      <c r="AH25" s="32"/>
      <c r="AI25" s="32"/>
      <c r="AJ25" s="32"/>
      <c r="AK25" s="32"/>
      <c r="AL25" s="32"/>
      <c r="AM25" s="32"/>
      <c r="AN25" s="32"/>
      <c r="AO25" s="32"/>
      <c r="AP25" s="32"/>
      <c r="AQ25" s="32"/>
      <c r="AR25" s="32"/>
      <c r="AS25" s="32"/>
    </row>
    <row r="26" spans="2:45">
      <c r="I26" s="32" t="s">
        <v>105</v>
      </c>
      <c r="J26" s="32"/>
      <c r="K26" s="32">
        <v>171.4</v>
      </c>
      <c r="L26" s="32" t="s">
        <v>179</v>
      </c>
      <c r="M26" s="32">
        <v>2016</v>
      </c>
      <c r="N26" s="32"/>
      <c r="O26" s="32"/>
      <c r="P26" s="32"/>
      <c r="Q26" s="32"/>
      <c r="R26" s="32"/>
      <c r="S26" s="32"/>
      <c r="T26" s="32"/>
      <c r="U26" s="32"/>
      <c r="V26" s="32"/>
      <c r="W26" s="32"/>
      <c r="X26" s="32"/>
      <c r="Y26" s="32"/>
      <c r="Z26" s="32"/>
      <c r="AA26" s="32"/>
      <c r="AB26" s="32"/>
      <c r="AC26" s="32"/>
      <c r="AD26" s="32"/>
      <c r="AE26" s="32"/>
      <c r="AF26" s="32"/>
      <c r="AG26" s="32"/>
      <c r="AH26" s="32"/>
      <c r="AI26" s="32"/>
      <c r="AJ26" s="32"/>
      <c r="AK26" s="32"/>
      <c r="AL26" s="32"/>
      <c r="AM26" s="32"/>
      <c r="AN26" s="32"/>
      <c r="AO26" s="32"/>
      <c r="AP26" s="32"/>
      <c r="AQ26" s="32"/>
      <c r="AR26" s="32"/>
      <c r="AS26" s="32"/>
    </row>
    <row r="27" spans="2:45">
      <c r="I27" s="32"/>
      <c r="J27" s="32"/>
      <c r="K27" s="32"/>
      <c r="L27" s="32"/>
      <c r="M27" s="32"/>
      <c r="N27" s="32"/>
      <c r="O27" s="32"/>
      <c r="P27" s="32"/>
      <c r="Q27" s="32"/>
      <c r="R27" s="32"/>
      <c r="S27" s="32"/>
      <c r="T27" s="32"/>
      <c r="U27" s="32"/>
      <c r="V27" s="32"/>
      <c r="W27" s="32"/>
      <c r="X27" s="32"/>
      <c r="Y27" s="32"/>
      <c r="Z27" s="32"/>
      <c r="AA27" s="32"/>
      <c r="AB27" s="32"/>
      <c r="AC27" s="32"/>
      <c r="AD27" s="32"/>
      <c r="AE27" s="32"/>
      <c r="AF27" s="32"/>
      <c r="AG27" s="32"/>
      <c r="AH27" s="32"/>
      <c r="AI27" s="32"/>
      <c r="AJ27" s="32"/>
      <c r="AK27" s="32"/>
      <c r="AL27" s="32"/>
      <c r="AM27" s="32"/>
      <c r="AN27" s="32"/>
      <c r="AO27" s="32"/>
      <c r="AP27" s="32"/>
      <c r="AQ27" s="32"/>
      <c r="AR27" s="32"/>
      <c r="AS27" s="32"/>
    </row>
    <row r="28" spans="2:45">
      <c r="D28" s="33" t="s">
        <v>180</v>
      </c>
      <c r="E28" s="32"/>
      <c r="F28" s="32"/>
      <c r="G28" s="32"/>
      <c r="H28" s="32"/>
      <c r="I28" s="32"/>
      <c r="J28" s="32"/>
      <c r="K28" s="32"/>
      <c r="L28" s="32"/>
      <c r="M28" s="32"/>
      <c r="N28" s="32"/>
      <c r="O28" s="32"/>
      <c r="P28" s="32"/>
      <c r="Q28" s="32"/>
      <c r="R28" s="32"/>
      <c r="S28" s="32"/>
      <c r="T28" s="32"/>
      <c r="U28" s="32"/>
      <c r="V28" s="32"/>
      <c r="W28" s="32"/>
      <c r="X28" s="32"/>
      <c r="Y28" s="32"/>
      <c r="Z28" s="32"/>
      <c r="AA28" s="32"/>
      <c r="AB28" s="32"/>
      <c r="AC28" s="32"/>
      <c r="AD28" s="32"/>
      <c r="AE28" s="32"/>
      <c r="AF28" s="32"/>
      <c r="AG28" s="32"/>
      <c r="AH28" s="32"/>
      <c r="AI28" s="32"/>
      <c r="AJ28" s="32"/>
      <c r="AK28" s="32"/>
      <c r="AL28" s="32"/>
      <c r="AM28" s="32"/>
      <c r="AN28" s="32"/>
      <c r="AO28" s="32"/>
      <c r="AP28" s="32"/>
      <c r="AQ28" s="32"/>
      <c r="AR28" s="32"/>
      <c r="AS28" s="32"/>
    </row>
    <row r="29" spans="2:45">
      <c r="D29" s="32" t="s">
        <v>181</v>
      </c>
      <c r="E29" s="33">
        <v>2010</v>
      </c>
      <c r="F29" s="33">
        <v>2011</v>
      </c>
      <c r="G29" s="33">
        <v>2012</v>
      </c>
      <c r="H29" s="33">
        <v>2013</v>
      </c>
      <c r="I29" s="33">
        <v>2014</v>
      </c>
      <c r="J29" s="33">
        <v>2015</v>
      </c>
      <c r="K29" s="33">
        <v>2016</v>
      </c>
      <c r="L29" s="33">
        <v>2017</v>
      </c>
      <c r="M29" s="33">
        <v>2018</v>
      </c>
      <c r="N29" s="33">
        <v>2019</v>
      </c>
      <c r="O29" s="33">
        <v>2020</v>
      </c>
      <c r="P29" s="33">
        <v>2021</v>
      </c>
      <c r="Q29" s="33">
        <v>2022</v>
      </c>
      <c r="R29" s="33">
        <v>2023</v>
      </c>
      <c r="S29" s="33">
        <v>2024</v>
      </c>
      <c r="T29" s="33">
        <v>2025</v>
      </c>
      <c r="U29" s="33">
        <v>2026</v>
      </c>
      <c r="V29" s="33">
        <v>2027</v>
      </c>
      <c r="W29" s="33">
        <v>2028</v>
      </c>
      <c r="X29" s="33">
        <v>2029</v>
      </c>
      <c r="Y29" s="33">
        <v>2030</v>
      </c>
      <c r="Z29" s="33">
        <v>2031</v>
      </c>
      <c r="AA29" s="33">
        <v>2032</v>
      </c>
      <c r="AB29" s="33">
        <v>2033</v>
      </c>
      <c r="AC29" s="33">
        <v>2034</v>
      </c>
      <c r="AD29" s="33">
        <v>2035</v>
      </c>
      <c r="AE29" s="33">
        <v>2036</v>
      </c>
      <c r="AF29" s="33">
        <v>2037</v>
      </c>
      <c r="AG29" s="33">
        <v>2038</v>
      </c>
      <c r="AH29" s="33">
        <v>2039</v>
      </c>
      <c r="AI29" s="33">
        <v>2040</v>
      </c>
      <c r="AJ29" s="32"/>
      <c r="AK29" s="32"/>
      <c r="AL29" s="32"/>
      <c r="AM29" s="32"/>
      <c r="AN29" s="32"/>
      <c r="AO29" s="32"/>
      <c r="AP29" s="32"/>
      <c r="AQ29" s="32"/>
      <c r="AR29" s="32"/>
      <c r="AS29" s="32"/>
    </row>
    <row r="30" spans="2:45">
      <c r="D30" s="32" t="s">
        <v>182</v>
      </c>
      <c r="E30" s="32"/>
      <c r="F30" s="32"/>
      <c r="G30" s="32"/>
      <c r="H30" s="32"/>
      <c r="I30" s="32"/>
      <c r="J30" s="32"/>
      <c r="K30" s="32"/>
      <c r="L30" s="32">
        <v>42</v>
      </c>
      <c r="M30" s="32">
        <v>43</v>
      </c>
      <c r="N30" s="32">
        <v>44</v>
      </c>
      <c r="O30" s="32">
        <v>46</v>
      </c>
      <c r="P30" s="32">
        <v>47</v>
      </c>
      <c r="Q30" s="32">
        <v>50</v>
      </c>
      <c r="R30" s="32">
        <v>52</v>
      </c>
      <c r="S30" s="32">
        <v>55</v>
      </c>
      <c r="T30" s="32">
        <v>58</v>
      </c>
      <c r="U30" s="32">
        <v>61</v>
      </c>
      <c r="V30" s="32">
        <v>65</v>
      </c>
      <c r="W30" s="32">
        <v>69</v>
      </c>
      <c r="X30" s="32">
        <v>73</v>
      </c>
      <c r="Y30" s="32">
        <v>77</v>
      </c>
      <c r="Z30" s="32">
        <v>81</v>
      </c>
      <c r="AA30" s="32">
        <v>86</v>
      </c>
      <c r="AB30" s="32">
        <v>91</v>
      </c>
      <c r="AC30" s="32">
        <v>97</v>
      </c>
      <c r="AD30" s="32">
        <v>103</v>
      </c>
      <c r="AE30" s="32">
        <v>109</v>
      </c>
      <c r="AF30" s="32">
        <v>115</v>
      </c>
      <c r="AG30" s="32">
        <v>122</v>
      </c>
      <c r="AH30" s="32">
        <v>129</v>
      </c>
      <c r="AI30" s="32">
        <v>137</v>
      </c>
      <c r="AJ30" s="32"/>
      <c r="AK30" s="32"/>
      <c r="AL30" s="32"/>
      <c r="AM30" s="32"/>
      <c r="AN30" s="32"/>
      <c r="AO30" s="32"/>
      <c r="AP30" s="32"/>
      <c r="AQ30" s="32"/>
      <c r="AR30" s="32"/>
      <c r="AS30" s="32"/>
    </row>
    <row r="31" spans="2:45">
      <c r="D31" s="32" t="s">
        <v>183</v>
      </c>
      <c r="E31" s="32">
        <v>0.90500000000000003</v>
      </c>
      <c r="F31" s="32">
        <v>0.91</v>
      </c>
      <c r="G31" s="32">
        <v>0.93600000000000005</v>
      </c>
      <c r="H31" s="32">
        <v>0.95199999999999996</v>
      </c>
      <c r="I31" s="32">
        <v>0.96099999999999997</v>
      </c>
      <c r="J31" s="32">
        <v>0.97599999999999998</v>
      </c>
      <c r="K31" s="32">
        <v>0.98199999999999998</v>
      </c>
      <c r="L31" s="32">
        <v>1</v>
      </c>
      <c r="M31" s="32">
        <v>1.02</v>
      </c>
      <c r="N31" s="32">
        <v>1.042</v>
      </c>
      <c r="O31" s="32">
        <v>1.0649999999999999</v>
      </c>
      <c r="P31" s="32">
        <v>1.087</v>
      </c>
      <c r="Q31" s="32">
        <v>1.107</v>
      </c>
      <c r="R31" s="32">
        <v>1.1299999999999999</v>
      </c>
      <c r="S31" s="32">
        <v>1.153</v>
      </c>
      <c r="T31" s="32">
        <v>1.1779999999999999</v>
      </c>
      <c r="U31" s="32">
        <v>1.2010000000000001</v>
      </c>
      <c r="V31" s="32">
        <v>1.2250000000000001</v>
      </c>
      <c r="W31" s="32">
        <v>1.25</v>
      </c>
      <c r="X31" s="32">
        <v>1.274</v>
      </c>
      <c r="Y31" s="32">
        <v>1.2989999999999999</v>
      </c>
      <c r="Z31" s="32">
        <v>1.325</v>
      </c>
      <c r="AA31" s="32">
        <v>1.351</v>
      </c>
      <c r="AB31" s="32">
        <v>1.377</v>
      </c>
      <c r="AC31" s="32">
        <v>1.4039999999999999</v>
      </c>
      <c r="AD31" s="32">
        <v>1.4319999999999999</v>
      </c>
      <c r="AE31" s="32">
        <v>1.46</v>
      </c>
      <c r="AF31" s="32">
        <v>1.488</v>
      </c>
      <c r="AG31" s="32">
        <v>1.5169999999999999</v>
      </c>
      <c r="AH31" s="32">
        <v>1.546</v>
      </c>
      <c r="AI31" s="32">
        <v>1.5760000000000001</v>
      </c>
      <c r="AJ31" s="32">
        <v>1.6065744000000002</v>
      </c>
      <c r="AK31" s="32">
        <v>1.6377419433600002</v>
      </c>
      <c r="AL31" s="32">
        <v>1.6695141370611843</v>
      </c>
      <c r="AM31" s="32">
        <v>1.7019027113201715</v>
      </c>
      <c r="AN31" s="32">
        <v>1.7349196239197828</v>
      </c>
      <c r="AO31" s="32">
        <v>1.7685770646238268</v>
      </c>
      <c r="AP31" s="32">
        <v>1.8028874596775293</v>
      </c>
      <c r="AQ31" s="32">
        <v>1.8378634763952735</v>
      </c>
      <c r="AR31" s="32">
        <v>1.873518027837342</v>
      </c>
      <c r="AS31" s="32">
        <v>1.9098642775773866</v>
      </c>
    </row>
    <row r="32" spans="2:45">
      <c r="D32" s="32" t="s">
        <v>184</v>
      </c>
      <c r="E32" s="32"/>
      <c r="F32" s="32"/>
      <c r="G32" s="32"/>
      <c r="H32" s="32"/>
      <c r="I32" s="32"/>
      <c r="J32" s="32"/>
      <c r="K32" s="32"/>
      <c r="L32" s="32">
        <f>L30/(1+($L$31-$I$31)/$L$31)</f>
        <v>40.423484119345517</v>
      </c>
      <c r="M32" s="32">
        <f t="shared" ref="M32:AI32" si="6">M30/(1+($L$31-$I$31)/$L$31)</f>
        <v>41.385948026948981</v>
      </c>
      <c r="N32" s="32">
        <f t="shared" si="6"/>
        <v>42.348411934552452</v>
      </c>
      <c r="O32" s="32">
        <f t="shared" si="6"/>
        <v>44.27333974975938</v>
      </c>
      <c r="P32" s="32">
        <f t="shared" si="6"/>
        <v>45.235803657362844</v>
      </c>
      <c r="Q32" s="32">
        <f t="shared" si="6"/>
        <v>48.123195380173236</v>
      </c>
      <c r="R32" s="32">
        <f t="shared" si="6"/>
        <v>50.048123195380164</v>
      </c>
      <c r="S32" s="32">
        <f t="shared" si="6"/>
        <v>52.935514918190563</v>
      </c>
      <c r="T32" s="32">
        <f t="shared" si="6"/>
        <v>55.822906641000955</v>
      </c>
      <c r="U32" s="32">
        <f t="shared" si="6"/>
        <v>58.710298363811347</v>
      </c>
      <c r="V32" s="32">
        <f t="shared" si="6"/>
        <v>62.56015399422521</v>
      </c>
      <c r="W32" s="32">
        <f t="shared" si="6"/>
        <v>66.410009624639073</v>
      </c>
      <c r="X32" s="32">
        <f t="shared" si="6"/>
        <v>70.259865255052929</v>
      </c>
      <c r="Y32" s="32">
        <f t="shared" si="6"/>
        <v>74.109720885466785</v>
      </c>
      <c r="Z32" s="32">
        <f t="shared" si="6"/>
        <v>77.959576515880642</v>
      </c>
      <c r="AA32" s="32">
        <f t="shared" si="6"/>
        <v>82.771896053897962</v>
      </c>
      <c r="AB32" s="32">
        <f t="shared" si="6"/>
        <v>87.584215591915296</v>
      </c>
      <c r="AC32" s="32">
        <f t="shared" si="6"/>
        <v>93.35899903753608</v>
      </c>
      <c r="AD32" s="32">
        <f t="shared" si="6"/>
        <v>99.133782483156864</v>
      </c>
      <c r="AE32" s="32">
        <f t="shared" si="6"/>
        <v>104.90856592877766</v>
      </c>
      <c r="AF32" s="32">
        <f t="shared" si="6"/>
        <v>110.68334937439845</v>
      </c>
      <c r="AG32" s="32">
        <f t="shared" si="6"/>
        <v>117.42059672762269</v>
      </c>
      <c r="AH32" s="32">
        <f t="shared" si="6"/>
        <v>124.15784408084696</v>
      </c>
      <c r="AI32" s="32">
        <f t="shared" si="6"/>
        <v>131.85755534167467</v>
      </c>
      <c r="AJ32" s="32"/>
      <c r="AK32" s="32"/>
      <c r="AL32" s="32"/>
      <c r="AM32" s="32"/>
      <c r="AN32" s="32"/>
      <c r="AO32" s="32"/>
      <c r="AP32" s="32"/>
      <c r="AQ32" s="32"/>
      <c r="AR32" s="32"/>
      <c r="AS32" s="32"/>
    </row>
    <row r="37" spans="3:5" ht="23.4">
      <c r="C37" s="158" t="s">
        <v>481</v>
      </c>
      <c r="D37" s="159"/>
      <c r="E37" s="159"/>
    </row>
    <row r="38" spans="3:5">
      <c r="C38" s="82"/>
      <c r="D38" s="79"/>
      <c r="E38" s="79"/>
    </row>
    <row r="39" spans="3:5" ht="24.6">
      <c r="C39" s="218" t="s">
        <v>482</v>
      </c>
      <c r="D39" s="219" t="s">
        <v>483</v>
      </c>
      <c r="E39" s="219" t="s">
        <v>484</v>
      </c>
    </row>
    <row r="40" spans="3:5">
      <c r="C40" s="163">
        <v>2019</v>
      </c>
      <c r="D40" s="220">
        <v>195.74638834999999</v>
      </c>
      <c r="E40" s="220">
        <v>195.74638834999999</v>
      </c>
    </row>
    <row r="41" spans="3:5">
      <c r="C41" s="163">
        <v>2020</v>
      </c>
      <c r="D41" s="220">
        <v>214.42575100000002</v>
      </c>
      <c r="E41" s="220">
        <v>214.42575100000002</v>
      </c>
    </row>
    <row r="42" spans="3:5">
      <c r="C42" s="163">
        <v>2021</v>
      </c>
      <c r="D42" s="220">
        <v>220.80004550000001</v>
      </c>
      <c r="E42" s="220">
        <v>254.16623663429559</v>
      </c>
    </row>
    <row r="43" spans="3:5">
      <c r="C43" s="163">
        <v>2022</v>
      </c>
      <c r="D43" s="220">
        <v>227.36394250000001</v>
      </c>
      <c r="E43" s="220">
        <v>261.72203669931474</v>
      </c>
    </row>
    <row r="44" spans="3:5">
      <c r="C44" s="163">
        <v>2023</v>
      </c>
      <c r="D44" s="220">
        <v>234.12288050000001</v>
      </c>
      <c r="E44" s="220">
        <v>269.50235137821068</v>
      </c>
    </row>
    <row r="45" spans="3:5">
      <c r="C45" s="163">
        <v>2024</v>
      </c>
      <c r="D45" s="220">
        <v>241.08274500000002</v>
      </c>
      <c r="E45" s="220">
        <v>277.51395555810944</v>
      </c>
    </row>
    <row r="46" spans="3:5">
      <c r="C46" s="163">
        <v>2025</v>
      </c>
      <c r="D46" s="220">
        <v>248.24957050000003</v>
      </c>
      <c r="E46" s="220">
        <v>285.76379564226693</v>
      </c>
    </row>
    <row r="47" spans="3:5">
      <c r="C47" s="163">
        <v>2026</v>
      </c>
      <c r="D47" s="220">
        <v>255.6293915</v>
      </c>
      <c r="E47" s="220">
        <v>294.25881803393918</v>
      </c>
    </row>
    <row r="48" spans="3:5">
      <c r="C48" s="163">
        <v>2027</v>
      </c>
      <c r="D48" s="220">
        <v>263.22861500000005</v>
      </c>
      <c r="E48" s="220">
        <v>303.00639792670648</v>
      </c>
    </row>
    <row r="49" spans="3:5">
      <c r="C49" s="163">
        <v>2028</v>
      </c>
      <c r="D49" s="220">
        <v>271.05372249999999</v>
      </c>
      <c r="E49" s="220">
        <v>312.013996272214</v>
      </c>
    </row>
    <row r="50" spans="3:5">
      <c r="C50" s="163">
        <v>2029</v>
      </c>
      <c r="D50" s="220">
        <v>279.11149349999999</v>
      </c>
      <c r="E50" s="220">
        <v>321.28941705436671</v>
      </c>
    </row>
    <row r="51" spans="3:5">
      <c r="C51" s="163">
        <v>2030</v>
      </c>
      <c r="D51" s="220">
        <v>287.40878200000003</v>
      </c>
      <c r="E51" s="220">
        <v>330.84055001513428</v>
      </c>
    </row>
    <row r="52" spans="3:5">
      <c r="C52" s="163">
        <v>2031</v>
      </c>
      <c r="D52" s="220">
        <v>295.95274000000001</v>
      </c>
      <c r="E52" s="220">
        <v>330.84055001513428</v>
      </c>
    </row>
    <row r="53" spans="3:5">
      <c r="C53" s="163">
        <v>2032</v>
      </c>
      <c r="D53" s="220">
        <v>304.75066849999996</v>
      </c>
      <c r="E53" s="220">
        <v>330.84055001513428</v>
      </c>
    </row>
    <row r="54" spans="3:5">
      <c r="C54" s="163">
        <v>2033</v>
      </c>
      <c r="D54" s="220">
        <v>313.81016649999998</v>
      </c>
      <c r="E54" s="220">
        <v>330.84055001513428</v>
      </c>
    </row>
    <row r="55" spans="3:5">
      <c r="C55" s="163">
        <v>2034</v>
      </c>
      <c r="D55" s="220">
        <v>323.13898200000006</v>
      </c>
      <c r="E55" s="220">
        <v>330.84055001513428</v>
      </c>
    </row>
    <row r="56" spans="3:5">
      <c r="C56" s="163">
        <v>2035</v>
      </c>
      <c r="D56" s="220">
        <v>332.74508650000001</v>
      </c>
      <c r="E56" s="220">
        <v>332.74508650000001</v>
      </c>
    </row>
    <row r="57" spans="3:5">
      <c r="C57" s="163">
        <v>2036</v>
      </c>
      <c r="D57" s="220">
        <v>342.63674950000001</v>
      </c>
      <c r="E57" s="220">
        <v>342.63674950000001</v>
      </c>
    </row>
    <row r="58" spans="3:5">
      <c r="C58" s="163">
        <v>2037</v>
      </c>
      <c r="D58" s="220">
        <v>352.82246399999997</v>
      </c>
      <c r="E58" s="220">
        <v>352.82246399999997</v>
      </c>
    </row>
    <row r="59" spans="3:5">
      <c r="C59" s="163">
        <v>2038</v>
      </c>
      <c r="D59" s="220">
        <v>363.31102099999998</v>
      </c>
      <c r="E59" s="220">
        <v>363.31102099999998</v>
      </c>
    </row>
    <row r="60" spans="3:5">
      <c r="C60" s="163">
        <v>2039</v>
      </c>
      <c r="D60" s="220">
        <v>374.11136049999999</v>
      </c>
      <c r="E60" s="220">
        <v>374.11136049999999</v>
      </c>
    </row>
    <row r="61" spans="3:5">
      <c r="C61" s="163">
        <v>2040</v>
      </c>
      <c r="D61" s="220">
        <v>385.23279500000001</v>
      </c>
      <c r="E61" s="220">
        <v>385.23279500000001</v>
      </c>
    </row>
    <row r="62" spans="3:5">
      <c r="C62" s="221" t="s">
        <v>485</v>
      </c>
      <c r="D62" s="221" t="s">
        <v>486</v>
      </c>
      <c r="E62" s="79"/>
    </row>
    <row r="63" spans="3:5" ht="15">
      <c r="C63" s="221"/>
      <c r="D63" s="221" t="s">
        <v>487</v>
      </c>
      <c r="E63" s="79"/>
    </row>
    <row r="64" spans="3:5">
      <c r="C64" s="221" t="s">
        <v>488</v>
      </c>
      <c r="D64" s="79"/>
      <c r="E64" s="79"/>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826CE5-E1D3-4D1F-9FF0-9A4FD490FDDE}">
  <sheetPr>
    <tabColor rgb="FF92D050"/>
  </sheetPr>
  <dimension ref="A1:P29"/>
  <sheetViews>
    <sheetView workbookViewId="0">
      <selection activeCell="C13" sqref="C13"/>
    </sheetView>
  </sheetViews>
  <sheetFormatPr defaultColWidth="8.6640625" defaultRowHeight="13.2"/>
  <cols>
    <col min="1" max="16384" width="8.6640625" style="48"/>
  </cols>
  <sheetData>
    <row r="1" spans="1:16" ht="13.8">
      <c r="A1" s="223"/>
      <c r="B1" s="223"/>
      <c r="C1" s="223"/>
      <c r="D1" s="223"/>
      <c r="E1" s="223"/>
      <c r="F1" s="223"/>
      <c r="G1" s="223"/>
      <c r="H1" s="223"/>
      <c r="I1" s="223"/>
      <c r="J1" s="223"/>
    </row>
    <row r="2" spans="1:16" ht="13.8">
      <c r="A2" s="223"/>
      <c r="B2" s="34" t="s">
        <v>185</v>
      </c>
      <c r="C2" s="223"/>
      <c r="D2" s="223"/>
      <c r="E2" s="223"/>
      <c r="F2" s="223"/>
      <c r="G2" s="223"/>
      <c r="H2" s="223"/>
      <c r="I2" s="223"/>
      <c r="J2" s="223"/>
    </row>
    <row r="3" spans="1:16" ht="13.8">
      <c r="A3" s="223"/>
      <c r="B3" s="223"/>
      <c r="C3" s="223"/>
      <c r="D3" s="223"/>
      <c r="E3" s="223"/>
      <c r="F3" s="223"/>
      <c r="G3" s="223"/>
      <c r="H3" s="223"/>
      <c r="I3" s="223"/>
      <c r="J3" s="223"/>
    </row>
    <row r="4" spans="1:16" ht="13.8">
      <c r="A4" s="223"/>
      <c r="B4" s="35" t="s">
        <v>186</v>
      </c>
      <c r="C4" s="223"/>
      <c r="D4" s="223"/>
      <c r="E4" s="223"/>
      <c r="F4" s="223"/>
      <c r="G4" s="223"/>
      <c r="H4" s="223"/>
      <c r="I4" s="223"/>
      <c r="J4" s="223"/>
    </row>
    <row r="5" spans="1:16" ht="13.8">
      <c r="A5" s="223"/>
      <c r="B5" s="34" t="s">
        <v>187</v>
      </c>
      <c r="C5" s="223"/>
      <c r="D5" s="223"/>
      <c r="E5" s="223"/>
      <c r="F5" s="223"/>
      <c r="G5" s="223"/>
      <c r="H5" s="223"/>
      <c r="I5" s="223"/>
      <c r="J5" s="223"/>
    </row>
    <row r="6" spans="1:16" ht="13.8">
      <c r="A6" s="223"/>
      <c r="B6" s="34"/>
      <c r="C6" s="223"/>
      <c r="D6" s="223"/>
      <c r="E6" s="223"/>
      <c r="F6" s="223"/>
      <c r="G6" s="223"/>
      <c r="H6" s="223"/>
      <c r="I6" s="223"/>
      <c r="J6" s="223"/>
    </row>
    <row r="7" spans="1:16" ht="13.8">
      <c r="A7" s="223"/>
      <c r="B7" s="223"/>
      <c r="C7" s="223"/>
      <c r="D7" s="36" t="s">
        <v>351</v>
      </c>
      <c r="E7" s="36"/>
      <c r="F7" s="36" t="s">
        <v>43</v>
      </c>
      <c r="G7" s="36" t="s">
        <v>75</v>
      </c>
      <c r="H7" s="36" t="s">
        <v>57</v>
      </c>
      <c r="I7" s="36" t="s">
        <v>71</v>
      </c>
      <c r="J7" s="40" t="s">
        <v>47</v>
      </c>
      <c r="K7" s="36" t="s">
        <v>352</v>
      </c>
      <c r="L7" s="36" t="s">
        <v>353</v>
      </c>
    </row>
    <row r="8" spans="1:16" ht="14.4" thickBot="1">
      <c r="A8" s="223"/>
      <c r="B8" s="37" t="s">
        <v>354</v>
      </c>
      <c r="C8" s="38"/>
      <c r="D8" s="38" t="s">
        <v>355</v>
      </c>
      <c r="E8" s="38"/>
      <c r="F8" s="38" t="s">
        <v>355</v>
      </c>
      <c r="G8" s="38" t="s">
        <v>355</v>
      </c>
      <c r="H8" s="38" t="s">
        <v>355</v>
      </c>
      <c r="I8" s="38" t="s">
        <v>355</v>
      </c>
      <c r="J8" s="41" t="s">
        <v>355</v>
      </c>
      <c r="K8" s="224" t="s">
        <v>355</v>
      </c>
      <c r="L8" s="224" t="s">
        <v>355</v>
      </c>
    </row>
    <row r="9" spans="1:16" ht="13.8">
      <c r="A9" s="223"/>
      <c r="B9" s="223"/>
      <c r="C9" s="223"/>
      <c r="D9" s="223"/>
      <c r="E9" s="223"/>
      <c r="F9" s="223"/>
      <c r="G9" s="223"/>
      <c r="H9" s="223"/>
      <c r="I9" s="223"/>
      <c r="J9" s="225"/>
    </row>
    <row r="10" spans="1:16" ht="13.8">
      <c r="A10" s="223"/>
      <c r="B10" s="223"/>
      <c r="C10" s="39" t="s">
        <v>356</v>
      </c>
      <c r="D10" s="223"/>
      <c r="E10" s="223"/>
      <c r="F10" s="223"/>
      <c r="G10" s="223"/>
      <c r="H10" s="223"/>
      <c r="I10" s="223"/>
      <c r="J10" s="225"/>
    </row>
    <row r="11" spans="1:16" ht="27.6">
      <c r="A11" s="223"/>
      <c r="B11" s="226" t="s">
        <v>110</v>
      </c>
      <c r="C11" s="227" t="s">
        <v>26</v>
      </c>
      <c r="D11" s="228" t="s">
        <v>357</v>
      </c>
      <c r="E11" s="228" t="s">
        <v>491</v>
      </c>
      <c r="F11" s="228" t="s">
        <v>358</v>
      </c>
      <c r="G11" s="228" t="s">
        <v>359</v>
      </c>
      <c r="H11" s="228" t="s">
        <v>360</v>
      </c>
      <c r="I11" s="228" t="s">
        <v>361</v>
      </c>
      <c r="J11" s="229" t="s">
        <v>362</v>
      </c>
      <c r="K11" s="230" t="s">
        <v>88</v>
      </c>
      <c r="L11" s="230" t="s">
        <v>89</v>
      </c>
      <c r="M11" s="42"/>
      <c r="N11" s="42"/>
    </row>
    <row r="12" spans="1:16" ht="13.8">
      <c r="A12" s="223"/>
      <c r="B12" s="223"/>
      <c r="C12" s="223" t="s">
        <v>103</v>
      </c>
      <c r="D12" s="231">
        <v>56.95</v>
      </c>
      <c r="E12" s="231">
        <f>H12</f>
        <v>79.28</v>
      </c>
      <c r="F12" s="231">
        <v>94.6</v>
      </c>
      <c r="G12" s="231">
        <v>74</v>
      </c>
      <c r="H12" s="231">
        <v>79.28</v>
      </c>
      <c r="I12" s="43">
        <v>63.1</v>
      </c>
    </row>
    <row r="13" spans="1:16" ht="13.8">
      <c r="A13" s="223"/>
      <c r="B13" s="223"/>
      <c r="C13" s="223" t="s">
        <v>363</v>
      </c>
      <c r="D13" s="223"/>
      <c r="E13" s="223"/>
      <c r="F13" s="223"/>
      <c r="G13" s="223"/>
      <c r="H13" s="223"/>
      <c r="I13" s="223"/>
      <c r="J13" s="231">
        <v>0</v>
      </c>
    </row>
    <row r="14" spans="1:16" ht="13.8">
      <c r="A14" s="223"/>
      <c r="B14" s="223"/>
      <c r="C14" s="232" t="s">
        <v>364</v>
      </c>
      <c r="K14" s="48">
        <v>0</v>
      </c>
      <c r="L14" s="48">
        <v>0</v>
      </c>
      <c r="N14" s="48" t="s">
        <v>492</v>
      </c>
      <c r="P14" s="48" t="s">
        <v>493</v>
      </c>
    </row>
    <row r="15" spans="1:16" ht="13.8">
      <c r="A15" s="223"/>
      <c r="B15" s="223"/>
      <c r="C15" s="223"/>
      <c r="D15" s="223"/>
      <c r="E15" s="223"/>
      <c r="F15" s="223"/>
      <c r="G15" s="223"/>
      <c r="H15" s="223"/>
      <c r="I15" s="223"/>
      <c r="J15" s="223"/>
    </row>
    <row r="16" spans="1:16" ht="14.4">
      <c r="A16" s="223"/>
      <c r="B16" s="223"/>
      <c r="D16" s="223"/>
      <c r="E16" s="223"/>
      <c r="F16" s="223"/>
      <c r="G16" s="223"/>
      <c r="H16" s="223"/>
      <c r="I16" s="223"/>
      <c r="J16" s="223"/>
      <c r="K16" s="233"/>
      <c r="L16" s="233"/>
    </row>
    <row r="17" spans="1:13" ht="14.4">
      <c r="A17" s="223"/>
      <c r="B17" s="223"/>
      <c r="C17" s="223"/>
      <c r="K17" s="233"/>
      <c r="L17" s="233">
        <v>55</v>
      </c>
      <c r="M17" s="48" t="s">
        <v>494</v>
      </c>
    </row>
    <row r="18" spans="1:13" ht="13.8">
      <c r="A18" s="223"/>
      <c r="B18" s="223"/>
      <c r="C18" s="223"/>
      <c r="L18" s="48">
        <v>42</v>
      </c>
      <c r="M18" s="48" t="s">
        <v>495</v>
      </c>
    </row>
    <row r="19" spans="1:13" ht="13.8">
      <c r="A19" s="223"/>
      <c r="B19" s="223"/>
      <c r="C19" s="223"/>
    </row>
    <row r="20" spans="1:13" ht="13.8">
      <c r="A20" s="223"/>
      <c r="B20" s="223"/>
      <c r="C20" s="223"/>
    </row>
    <row r="21" spans="1:13" ht="13.8">
      <c r="A21" s="223"/>
      <c r="B21" s="223"/>
      <c r="C21" s="223"/>
    </row>
    <row r="22" spans="1:13" ht="13.8">
      <c r="A22" s="223"/>
      <c r="B22" s="223"/>
      <c r="C22" s="223"/>
    </row>
    <row r="23" spans="1:13" ht="13.8">
      <c r="A23" s="223"/>
      <c r="B23" s="223"/>
      <c r="C23" s="223"/>
    </row>
    <row r="24" spans="1:13" ht="13.8">
      <c r="A24" s="223"/>
      <c r="B24" s="223"/>
      <c r="C24" s="223"/>
    </row>
    <row r="25" spans="1:13" ht="13.8">
      <c r="A25" s="223"/>
      <c r="B25" s="223"/>
      <c r="C25" s="223"/>
    </row>
    <row r="26" spans="1:13" ht="13.8">
      <c r="A26" s="223"/>
      <c r="B26" s="223"/>
      <c r="C26" s="223"/>
    </row>
    <row r="27" spans="1:13" ht="13.8">
      <c r="A27" s="223"/>
    </row>
    <row r="28" spans="1:13" ht="13.8">
      <c r="A28" s="223"/>
    </row>
    <row r="29" spans="1:13" ht="13.8">
      <c r="A29" s="223"/>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7B7CC4-2B45-48D3-A023-18D1975F8234}">
  <sheetPr>
    <tabColor rgb="FF92D050"/>
  </sheetPr>
  <dimension ref="B2:W73"/>
  <sheetViews>
    <sheetView topLeftCell="A49" zoomScale="115" zoomScaleNormal="115" workbookViewId="0">
      <selection activeCell="H72" sqref="H72"/>
    </sheetView>
  </sheetViews>
  <sheetFormatPr defaultColWidth="8.6640625" defaultRowHeight="13.2"/>
  <cols>
    <col min="1" max="1" width="8.6640625" style="48"/>
    <col min="2" max="2" width="12.44140625" style="48" bestFit="1" customWidth="1"/>
    <col min="3" max="5" width="8.6640625" style="48"/>
    <col min="6" max="6" width="13.44140625" style="48" customWidth="1"/>
    <col min="7" max="16" width="8.6640625" style="48"/>
    <col min="17" max="17" width="11.33203125" style="48" customWidth="1"/>
    <col min="18" max="18" width="19.109375" style="48" customWidth="1"/>
    <col min="19" max="16384" width="8.6640625" style="48"/>
  </cols>
  <sheetData>
    <row r="2" spans="2:11" ht="13.8">
      <c r="C2" s="232"/>
      <c r="D2" s="232"/>
      <c r="E2" s="232"/>
      <c r="F2" s="234" t="s">
        <v>188</v>
      </c>
      <c r="G2" s="232"/>
    </row>
    <row r="3" spans="2:11" ht="27.6">
      <c r="B3" s="84" t="s">
        <v>110</v>
      </c>
      <c r="C3" s="84" t="s">
        <v>130</v>
      </c>
      <c r="D3" s="84" t="s">
        <v>131</v>
      </c>
      <c r="E3" s="222" t="s">
        <v>489</v>
      </c>
      <c r="F3" s="235" t="s">
        <v>132</v>
      </c>
      <c r="G3" s="236" t="s">
        <v>189</v>
      </c>
      <c r="H3" s="222" t="s">
        <v>490</v>
      </c>
      <c r="I3" s="236" t="s">
        <v>496</v>
      </c>
      <c r="J3" s="237"/>
      <c r="K3" s="237"/>
    </row>
    <row r="4" spans="2:11" ht="13.8" thickBot="1">
      <c r="B4" s="238" t="s">
        <v>190</v>
      </c>
      <c r="C4" s="239"/>
      <c r="D4" s="239"/>
      <c r="E4" s="239"/>
      <c r="F4" s="240"/>
      <c r="G4" s="241"/>
    </row>
    <row r="5" spans="2:11" ht="13.8" thickBot="1">
      <c r="B5" s="242" t="s">
        <v>142</v>
      </c>
      <c r="C5" s="243"/>
      <c r="D5" s="243"/>
      <c r="E5" s="243"/>
      <c r="F5" s="243"/>
      <c r="G5" s="244"/>
    </row>
    <row r="6" spans="2:11">
      <c r="B6" s="48" t="str">
        <f>Processes!D112</f>
        <v>FT-SUPELC</v>
      </c>
      <c r="D6" s="66" t="s">
        <v>398</v>
      </c>
      <c r="E6" s="66"/>
      <c r="F6" s="66" t="str">
        <f>Commodities!E77</f>
        <v>SUPELC</v>
      </c>
      <c r="G6" s="245">
        <v>1</v>
      </c>
    </row>
    <row r="7" spans="2:11">
      <c r="B7" s="48" t="str">
        <f>Processes!D113</f>
        <v>FT-SUPHETC</v>
      </c>
      <c r="D7" s="66" t="s">
        <v>399</v>
      </c>
      <c r="E7" s="66"/>
      <c r="F7" s="66" t="str">
        <f>Commodities!E78</f>
        <v>SUPHETC</v>
      </c>
      <c r="G7" s="246">
        <f>1-0.19</f>
        <v>0.81</v>
      </c>
    </row>
    <row r="8" spans="2:11">
      <c r="B8" s="247" t="str">
        <f>Processes!D114</f>
        <v>FT-SUPHETD</v>
      </c>
      <c r="C8" s="247"/>
      <c r="D8" s="248" t="s">
        <v>400</v>
      </c>
      <c r="E8" s="248"/>
      <c r="F8" s="248" t="str">
        <f>Commodities!E79</f>
        <v>SUPHETD</v>
      </c>
      <c r="G8" s="249">
        <f>1-0.19</f>
        <v>0.81</v>
      </c>
    </row>
    <row r="9" spans="2:11">
      <c r="B9" s="48" t="str">
        <f>Processes!D115</f>
        <v>FT-SUPCOA</v>
      </c>
      <c r="D9" s="48" t="str">
        <f>IF(LEN(F9)=6,RIGHT(F9,3),RIGHT(F9,4))</f>
        <v>COA</v>
      </c>
      <c r="F9" s="66" t="str">
        <f>Commodities!E80</f>
        <v>SUPCOA</v>
      </c>
      <c r="G9" s="48">
        <v>1</v>
      </c>
    </row>
    <row r="10" spans="2:11">
      <c r="B10" s="48" t="str">
        <f>Processes!D116</f>
        <v>FT-SUPNGA</v>
      </c>
      <c r="D10" s="48" t="str">
        <f t="shared" ref="D10:D37" si="0">IF(LEN(F10)=6,RIGHT(F10,3),RIGHT(F10,4))</f>
        <v>NGA</v>
      </c>
      <c r="F10" s="66" t="str">
        <f>Commodities!E81</f>
        <v>SUPNGA</v>
      </c>
      <c r="G10" s="48">
        <v>1</v>
      </c>
    </row>
    <row r="11" spans="2:11">
      <c r="B11" s="48" t="str">
        <f>Processes!D117</f>
        <v>FT-SUPCRD</v>
      </c>
      <c r="D11" s="48" t="str">
        <f t="shared" si="0"/>
        <v>CRD</v>
      </c>
      <c r="F11" s="66" t="str">
        <f>Commodities!E82</f>
        <v>SUPCRD</v>
      </c>
      <c r="G11" s="48">
        <v>1</v>
      </c>
    </row>
    <row r="12" spans="2:11">
      <c r="B12" s="48" t="str">
        <f>Processes!D118</f>
        <v>FT-SUPLPG</v>
      </c>
      <c r="D12" s="48" t="str">
        <f t="shared" si="0"/>
        <v>LPG</v>
      </c>
      <c r="F12" s="66" t="str">
        <f>Commodities!E83</f>
        <v>SUPLPG</v>
      </c>
      <c r="G12" s="48">
        <v>1</v>
      </c>
    </row>
    <row r="13" spans="2:11">
      <c r="B13" s="48" t="str">
        <f>Processes!D119</f>
        <v>FT-SUPLVN</v>
      </c>
      <c r="D13" s="48" t="str">
        <f t="shared" si="0"/>
        <v>LVN</v>
      </c>
      <c r="F13" s="66" t="str">
        <f>Commodities!E84</f>
        <v>SUPLVN</v>
      </c>
      <c r="G13" s="48">
        <v>1</v>
      </c>
    </row>
    <row r="14" spans="2:11">
      <c r="B14" s="48" t="str">
        <f>Processes!D120</f>
        <v>FT-SUPGSL</v>
      </c>
      <c r="D14" s="48" t="str">
        <f t="shared" si="0"/>
        <v>GSL</v>
      </c>
      <c r="F14" s="66" t="str">
        <f>Commodities!E85</f>
        <v>SUPGSL</v>
      </c>
      <c r="G14" s="48">
        <v>1</v>
      </c>
    </row>
    <row r="15" spans="2:11">
      <c r="B15" s="48" t="str">
        <f>Processes!D121</f>
        <v>FT-SUPKER</v>
      </c>
      <c r="D15" s="48" t="str">
        <f t="shared" si="0"/>
        <v>KER</v>
      </c>
      <c r="F15" s="66" t="str">
        <f>Commodities!E86</f>
        <v>SUPKER</v>
      </c>
      <c r="G15" s="48">
        <v>1</v>
      </c>
    </row>
    <row r="16" spans="2:11">
      <c r="B16" s="48" t="str">
        <f>Processes!D122</f>
        <v>FT-SUPDSL</v>
      </c>
      <c r="D16" s="48" t="str">
        <f t="shared" si="0"/>
        <v>DSL</v>
      </c>
      <c r="F16" s="66" t="str">
        <f>Commodities!E87</f>
        <v>SUPDSL</v>
      </c>
      <c r="G16" s="48">
        <v>1</v>
      </c>
    </row>
    <row r="17" spans="2:7">
      <c r="B17" s="48" t="str">
        <f>Processes!D123</f>
        <v>FT-SUPHFO</v>
      </c>
      <c r="D17" s="48" t="str">
        <f t="shared" si="0"/>
        <v>HFO</v>
      </c>
      <c r="F17" s="66" t="str">
        <f>Commodities!E88</f>
        <v>SUPHFO</v>
      </c>
      <c r="G17" s="48">
        <v>1</v>
      </c>
    </row>
    <row r="18" spans="2:7">
      <c r="B18" s="48" t="str">
        <f>Processes!D124</f>
        <v>FT-SUPMGO</v>
      </c>
      <c r="D18" s="48" t="str">
        <f t="shared" si="0"/>
        <v>MGO</v>
      </c>
      <c r="F18" s="66" t="str">
        <f>Commodities!E89</f>
        <v>SUPMGO</v>
      </c>
      <c r="G18" s="48">
        <v>1</v>
      </c>
    </row>
    <row r="19" spans="2:7">
      <c r="B19" s="48" t="str">
        <f>Processes!D125</f>
        <v>FT-SUPAGSL</v>
      </c>
      <c r="D19" s="48" t="str">
        <f t="shared" si="0"/>
        <v>AGSL</v>
      </c>
      <c r="F19" s="66" t="str">
        <f>Commodities!E90</f>
        <v>SUPAGSL</v>
      </c>
      <c r="G19" s="48">
        <v>1</v>
      </c>
    </row>
    <row r="20" spans="2:7">
      <c r="B20" s="48" t="str">
        <f>Processes!D126</f>
        <v>FT-SUPWST</v>
      </c>
      <c r="D20" s="48" t="str">
        <f t="shared" si="0"/>
        <v>WST</v>
      </c>
      <c r="F20" s="66" t="str">
        <f>Commodities!E91</f>
        <v>SUPWST</v>
      </c>
      <c r="G20" s="48">
        <v>1</v>
      </c>
    </row>
    <row r="21" spans="2:7">
      <c r="B21" s="48" t="str">
        <f>Processes!D127</f>
        <v>FT-SUPSTR</v>
      </c>
      <c r="D21" s="48" t="str">
        <f t="shared" si="0"/>
        <v>STR</v>
      </c>
      <c r="F21" s="66" t="str">
        <f>Commodities!E92</f>
        <v>SUPSTR</v>
      </c>
      <c r="G21" s="48">
        <v>1</v>
      </c>
    </row>
    <row r="22" spans="2:7">
      <c r="B22" s="48" t="str">
        <f>Processes!D128</f>
        <v>FT-SUPGRS</v>
      </c>
      <c r="D22" s="48" t="str">
        <f t="shared" si="0"/>
        <v>GRS</v>
      </c>
      <c r="F22" s="66" t="str">
        <f>Commodities!E93</f>
        <v>SUPGRS</v>
      </c>
      <c r="G22" s="48">
        <v>1</v>
      </c>
    </row>
    <row r="23" spans="2:7">
      <c r="B23" s="48" t="str">
        <f>Processes!D129</f>
        <v>FT-SUPWPE</v>
      </c>
      <c r="D23" s="48" t="str">
        <f t="shared" si="0"/>
        <v>WPE</v>
      </c>
      <c r="F23" s="66" t="str">
        <f>Commodities!E94</f>
        <v>SUPWPE</v>
      </c>
      <c r="G23" s="48">
        <v>1</v>
      </c>
    </row>
    <row r="24" spans="2:7">
      <c r="B24" s="48" t="str">
        <f>Processes!D130</f>
        <v>FT-SUPWCH</v>
      </c>
      <c r="D24" s="48" t="str">
        <f t="shared" si="0"/>
        <v>WCH</v>
      </c>
      <c r="F24" s="66" t="str">
        <f>Commodities!E95</f>
        <v>SUPWCH</v>
      </c>
      <c r="G24" s="48">
        <v>1</v>
      </c>
    </row>
    <row r="25" spans="2:7">
      <c r="B25" s="48" t="str">
        <f>Processes!D131</f>
        <v>FT-SUPFIW</v>
      </c>
      <c r="D25" s="48" t="str">
        <f t="shared" si="0"/>
        <v>FIW</v>
      </c>
      <c r="F25" s="66" t="str">
        <f>Commodities!E96</f>
        <v>SUPFIW</v>
      </c>
      <c r="G25" s="48">
        <v>1</v>
      </c>
    </row>
    <row r="26" spans="2:7">
      <c r="B26" s="48" t="str">
        <f>Processes!D132</f>
        <v>FT-SUPCRN</v>
      </c>
      <c r="D26" s="48" t="str">
        <f t="shared" si="0"/>
        <v>CRN</v>
      </c>
      <c r="F26" s="66" t="str">
        <f>Commodities!E97</f>
        <v>SUPCRN</v>
      </c>
      <c r="G26" s="48">
        <v>1</v>
      </c>
    </row>
    <row r="27" spans="2:7">
      <c r="B27" s="48" t="str">
        <f>Processes!D133</f>
        <v>FT-SUPRPS</v>
      </c>
      <c r="D27" s="48" t="str">
        <f t="shared" si="0"/>
        <v>RPS</v>
      </c>
      <c r="F27" s="66" t="str">
        <f>Commodities!E98</f>
        <v>SUPRPS</v>
      </c>
      <c r="G27" s="48">
        <v>1</v>
      </c>
    </row>
    <row r="28" spans="2:7">
      <c r="B28" s="48" t="str">
        <f>Processes!D134</f>
        <v>FT-SUPSGB</v>
      </c>
      <c r="D28" s="48" t="str">
        <f t="shared" si="0"/>
        <v>SGB</v>
      </c>
      <c r="F28" s="66" t="str">
        <f>Commodities!E99</f>
        <v>SUPSGB</v>
      </c>
      <c r="G28" s="48">
        <v>1</v>
      </c>
    </row>
    <row r="29" spans="2:7">
      <c r="B29" s="48" t="str">
        <f>Processes!D135</f>
        <v>FT-SUPDLI</v>
      </c>
      <c r="D29" s="48" t="str">
        <f t="shared" si="0"/>
        <v>DLI</v>
      </c>
      <c r="F29" s="66" t="str">
        <f>Commodities!E100</f>
        <v>SUPDLI</v>
      </c>
      <c r="G29" s="48">
        <v>1</v>
      </c>
    </row>
    <row r="30" spans="2:7">
      <c r="B30" s="48" t="str">
        <f>Processes!D136</f>
        <v>FT-SUPMNR</v>
      </c>
      <c r="D30" s="48" t="str">
        <f t="shared" si="0"/>
        <v>MNR</v>
      </c>
      <c r="F30" s="66" t="str">
        <f>Commodities!E101</f>
        <v>SUPMNR</v>
      </c>
      <c r="G30" s="48">
        <v>1</v>
      </c>
    </row>
    <row r="31" spans="2:7">
      <c r="B31" s="48" t="str">
        <f>Processes!D137</f>
        <v>FT-SUPBGA</v>
      </c>
      <c r="D31" s="48" t="str">
        <f t="shared" si="0"/>
        <v>BGA</v>
      </c>
      <c r="F31" s="66" t="str">
        <f>Commodities!E102</f>
        <v>SUPBGA</v>
      </c>
      <c r="G31" s="48">
        <v>1</v>
      </c>
    </row>
    <row r="32" spans="2:7">
      <c r="B32" s="48" t="str">
        <f>Processes!D138</f>
        <v>FT-SUPHFB</v>
      </c>
      <c r="D32" s="48" t="str">
        <f t="shared" si="0"/>
        <v>HFB</v>
      </c>
      <c r="F32" s="66" t="str">
        <f>Commodities!E103</f>
        <v>SUPHFB</v>
      </c>
      <c r="G32" s="48">
        <v>1</v>
      </c>
    </row>
    <row r="33" spans="2:7">
      <c r="B33" s="48" t="str">
        <f>Processes!D139</f>
        <v>FT-SUPDDGS</v>
      </c>
      <c r="D33" s="48" t="str">
        <f t="shared" si="0"/>
        <v>DDGS</v>
      </c>
      <c r="F33" s="66" t="str">
        <f>Commodities!E104</f>
        <v>SUPDDGS</v>
      </c>
      <c r="G33" s="48">
        <v>1</v>
      </c>
    </row>
    <row r="34" spans="2:7">
      <c r="B34" s="48" t="str">
        <f>Processes!D140</f>
        <v>FT-SUPH2</v>
      </c>
      <c r="D34" s="250" t="s">
        <v>207</v>
      </c>
      <c r="E34" s="250"/>
      <c r="F34" s="66" t="str">
        <f>Commodities!E105</f>
        <v>SUPH2</v>
      </c>
      <c r="G34" s="48">
        <v>1</v>
      </c>
    </row>
    <row r="35" spans="2:7">
      <c r="B35" s="48" t="str">
        <f>Processes!D141</f>
        <v>FT-SUPH2G</v>
      </c>
      <c r="D35" s="48" t="str">
        <f t="shared" si="0"/>
        <v>H2G</v>
      </c>
      <c r="F35" s="66" t="str">
        <f>Commodities!E106</f>
        <v>SUPH2G</v>
      </c>
      <c r="G35" s="48">
        <v>1</v>
      </c>
    </row>
    <row r="36" spans="2:7">
      <c r="B36" s="48" t="str">
        <f>Processes!D142</f>
        <v>FT-SUPAMM</v>
      </c>
      <c r="D36" s="48" t="str">
        <f t="shared" si="0"/>
        <v>AMM</v>
      </c>
      <c r="F36" s="66" t="str">
        <f>Commodities!E107</f>
        <v>SUPAMM</v>
      </c>
      <c r="G36" s="48">
        <v>1</v>
      </c>
    </row>
    <row r="37" spans="2:7">
      <c r="B37" s="48" t="str">
        <f>Processes!D143</f>
        <v>FT-SUPDME</v>
      </c>
      <c r="D37" s="48" t="str">
        <f t="shared" si="0"/>
        <v>DME</v>
      </c>
      <c r="F37" s="66" t="str">
        <f>Commodities!E108</f>
        <v>SUPDME</v>
      </c>
      <c r="G37" s="48">
        <v>1</v>
      </c>
    </row>
    <row r="38" spans="2:7">
      <c r="B38" s="48" t="str">
        <f>Processes!D144</f>
        <v>FT-SUPKRB</v>
      </c>
      <c r="D38" s="48" t="str">
        <f>Commodities!E30</f>
        <v>KRB1</v>
      </c>
      <c r="F38" s="66" t="str">
        <f>Commodities!E109</f>
        <v>SUPKRB</v>
      </c>
      <c r="G38" s="48">
        <v>1</v>
      </c>
    </row>
    <row r="39" spans="2:7">
      <c r="D39" s="48" t="str">
        <f>Commodities!E31</f>
        <v>KRB2</v>
      </c>
      <c r="F39" s="66"/>
      <c r="G39" s="48">
        <v>1</v>
      </c>
    </row>
    <row r="40" spans="2:7">
      <c r="D40" s="48" t="str">
        <f>Commodities!E32</f>
        <v>KRE</v>
      </c>
      <c r="F40" s="66"/>
      <c r="G40" s="48">
        <v>1</v>
      </c>
    </row>
    <row r="41" spans="2:7">
      <c r="B41" s="48" t="str">
        <f>Processes!D145</f>
        <v>FT-SUPSNG</v>
      </c>
      <c r="D41" s="48" t="str">
        <f>Commodities!E33</f>
        <v>SNG1</v>
      </c>
      <c r="F41" s="66" t="str">
        <f>Commodities!E110</f>
        <v>SUPSNG</v>
      </c>
      <c r="G41" s="48">
        <v>1</v>
      </c>
    </row>
    <row r="42" spans="2:7">
      <c r="D42" s="48" t="str">
        <f>Commodities!E34</f>
        <v>SNG2</v>
      </c>
      <c r="F42" s="66"/>
      <c r="G42" s="48">
        <v>1</v>
      </c>
    </row>
    <row r="43" spans="2:7">
      <c r="D43" s="48" t="str">
        <f>Commodities!E35</f>
        <v>SNE</v>
      </c>
      <c r="F43" s="66"/>
      <c r="G43" s="48">
        <v>1</v>
      </c>
    </row>
    <row r="44" spans="2:7">
      <c r="B44" s="48" t="str">
        <f>Processes!D146</f>
        <v>FT-SUPDSB</v>
      </c>
      <c r="D44" s="48" t="str">
        <f>Commodities!E36</f>
        <v>DSB1</v>
      </c>
      <c r="F44" s="66" t="str">
        <f>Commodities!E111</f>
        <v>SUPDSB</v>
      </c>
      <c r="G44" s="48">
        <v>1</v>
      </c>
    </row>
    <row r="45" spans="2:7">
      <c r="D45" s="48" t="str">
        <f>Commodities!E37</f>
        <v>DSB2</v>
      </c>
      <c r="F45" s="66"/>
      <c r="G45" s="48">
        <v>1</v>
      </c>
    </row>
    <row r="46" spans="2:7">
      <c r="D46" s="48" t="str">
        <f>Commodities!E38</f>
        <v>DSE</v>
      </c>
      <c r="F46" s="66"/>
      <c r="G46" s="48">
        <v>1</v>
      </c>
    </row>
    <row r="47" spans="2:7">
      <c r="B47" s="48" t="str">
        <f>Processes!D147</f>
        <v>FT-SUPGSB</v>
      </c>
      <c r="D47" s="48" t="str">
        <f>Commodities!E39</f>
        <v>GSB1</v>
      </c>
      <c r="F47" s="66" t="str">
        <f>Commodities!E112</f>
        <v>SUPGSB</v>
      </c>
      <c r="G47" s="48">
        <v>1</v>
      </c>
    </row>
    <row r="48" spans="2:7">
      <c r="D48" s="48" t="str">
        <f>Commodities!E40</f>
        <v>GSB2</v>
      </c>
      <c r="F48" s="66"/>
      <c r="G48" s="48">
        <v>1</v>
      </c>
    </row>
    <row r="49" spans="2:23">
      <c r="D49" s="48" t="str">
        <f>Commodities!E41</f>
        <v>GSE</v>
      </c>
      <c r="F49" s="66"/>
      <c r="G49" s="48">
        <v>1</v>
      </c>
    </row>
    <row r="50" spans="2:23">
      <c r="B50" s="48" t="str">
        <f>Processes!D148</f>
        <v>FT-SUPMOB</v>
      </c>
      <c r="D50" s="48" t="str">
        <f>Commodities!E42</f>
        <v>MOB1</v>
      </c>
      <c r="F50" s="66" t="str">
        <f>Commodities!E113</f>
        <v>SUPMOB</v>
      </c>
      <c r="G50" s="48">
        <v>1</v>
      </c>
    </row>
    <row r="51" spans="2:23">
      <c r="D51" s="48" t="str">
        <f>Commodities!E43</f>
        <v>MOB2</v>
      </c>
      <c r="F51" s="66"/>
      <c r="G51" s="48">
        <v>1</v>
      </c>
    </row>
    <row r="52" spans="2:23">
      <c r="B52" s="247"/>
      <c r="C52" s="247"/>
      <c r="D52" s="247" t="str">
        <f>Commodities!E44</f>
        <v>MOE</v>
      </c>
      <c r="E52" s="247"/>
      <c r="F52" s="248"/>
      <c r="G52" s="247">
        <v>1</v>
      </c>
    </row>
    <row r="53" spans="2:23">
      <c r="B53" s="48" t="str">
        <f>Processes!D149</f>
        <v>FT-MINNGA</v>
      </c>
      <c r="D53" s="66" t="s">
        <v>89</v>
      </c>
      <c r="E53" s="66"/>
      <c r="F53" s="66" t="s">
        <v>45</v>
      </c>
      <c r="G53" s="48">
        <v>1</v>
      </c>
    </row>
    <row r="54" spans="2:23">
      <c r="D54" s="66"/>
      <c r="E54" s="48" t="s">
        <v>357</v>
      </c>
      <c r="F54" s="66"/>
      <c r="H54" s="251">
        <f>'[15]Oil &amp; Gas Data'!J12/L54*H62</f>
        <v>3.0232753332390731E-2</v>
      </c>
      <c r="K54" s="48">
        <f>H62*233*40.1</f>
        <v>211.96948051948056</v>
      </c>
      <c r="L54" s="48">
        <f>K54*57</f>
        <v>12082.260389610392</v>
      </c>
    </row>
    <row r="55" spans="2:23" ht="14.4">
      <c r="D55" s="66"/>
      <c r="E55" s="48" t="s">
        <v>491</v>
      </c>
      <c r="F55" s="66"/>
      <c r="H55" s="251"/>
      <c r="K55" s="48">
        <f>H63*233*40.1</f>
        <v>16.907629870129874</v>
      </c>
      <c r="L55" s="48">
        <f>K55*76</f>
        <v>1284.9798701298705</v>
      </c>
      <c r="P55" s="252"/>
    </row>
    <row r="56" spans="2:23">
      <c r="D56" s="66"/>
      <c r="E56" s="48" t="s">
        <v>85</v>
      </c>
      <c r="F56" s="66"/>
      <c r="H56" s="251">
        <f>H68</f>
        <v>4.8123987970164622E-3</v>
      </c>
      <c r="K56" s="48">
        <f>H64*230*40.1</f>
        <v>44.38475410488283</v>
      </c>
      <c r="P56" s="253" t="s">
        <v>497</v>
      </c>
    </row>
    <row r="57" spans="2:23">
      <c r="B57" s="48" t="str">
        <f>Processes!D150</f>
        <v>FT-MINCRD</v>
      </c>
      <c r="D57" s="66" t="s">
        <v>88</v>
      </c>
      <c r="E57" s="66"/>
      <c r="F57" s="66" t="s">
        <v>70</v>
      </c>
      <c r="G57" s="48">
        <v>1</v>
      </c>
    </row>
    <row r="58" spans="2:23" ht="29.4" thickBot="1">
      <c r="E58" s="48" t="s">
        <v>357</v>
      </c>
      <c r="F58" s="66"/>
      <c r="H58" s="251">
        <f>H54</f>
        <v>3.0232753332390731E-2</v>
      </c>
      <c r="K58" s="48">
        <f>1/H62</f>
        <v>44.078515346181291</v>
      </c>
      <c r="L58" s="48">
        <f>K58*K54</f>
        <v>9343.2999999999993</v>
      </c>
      <c r="O58" s="254"/>
      <c r="P58" s="254"/>
      <c r="Q58" s="255" t="s">
        <v>154</v>
      </c>
      <c r="R58" s="255" t="s">
        <v>498</v>
      </c>
      <c r="S58" s="255" t="s">
        <v>192</v>
      </c>
      <c r="T58" s="255" t="s">
        <v>47</v>
      </c>
      <c r="U58" s="255" t="s">
        <v>499</v>
      </c>
      <c r="V58" s="255" t="s">
        <v>500</v>
      </c>
      <c r="W58" s="255" t="s">
        <v>193</v>
      </c>
    </row>
    <row r="59" spans="2:23" ht="14.4">
      <c r="E59" s="48" t="s">
        <v>491</v>
      </c>
      <c r="F59" s="66"/>
      <c r="H59" s="251"/>
      <c r="O59" s="268" t="s">
        <v>501</v>
      </c>
      <c r="P59" s="268"/>
      <c r="Q59" s="256">
        <v>186.8</v>
      </c>
      <c r="R59" s="256">
        <v>14.9</v>
      </c>
      <c r="S59" s="257"/>
      <c r="T59" s="257"/>
      <c r="U59" s="256">
        <v>29</v>
      </c>
      <c r="V59" s="257"/>
      <c r="W59" s="256">
        <v>230.8</v>
      </c>
    </row>
    <row r="60" spans="2:23" ht="15" thickBot="1">
      <c r="E60" s="48" t="s">
        <v>85</v>
      </c>
      <c r="F60" s="66"/>
      <c r="H60" s="251">
        <f>H64</f>
        <v>4.8123987970164622E-3</v>
      </c>
      <c r="O60" s="254" t="s">
        <v>502</v>
      </c>
      <c r="P60" s="254"/>
      <c r="Q60" s="258">
        <v>0</v>
      </c>
      <c r="R60" s="258">
        <v>21.1</v>
      </c>
      <c r="S60" s="258"/>
      <c r="T60" s="258"/>
      <c r="U60" s="258">
        <v>1.8</v>
      </c>
      <c r="V60" s="254"/>
      <c r="W60" s="258">
        <v>23</v>
      </c>
    </row>
    <row r="61" spans="2:23" ht="15" thickBot="1">
      <c r="B61" s="48" t="str">
        <f>Processes!D151</f>
        <v>FT-MINNGA2</v>
      </c>
      <c r="D61" s="66" t="s">
        <v>89</v>
      </c>
      <c r="E61" s="66"/>
      <c r="F61" s="66" t="s">
        <v>45</v>
      </c>
      <c r="G61" s="48">
        <v>1</v>
      </c>
      <c r="H61" s="251"/>
      <c r="O61" s="259" t="s">
        <v>503</v>
      </c>
      <c r="P61" s="259"/>
      <c r="Q61" s="258">
        <v>186.8</v>
      </c>
      <c r="R61" s="258">
        <v>36</v>
      </c>
      <c r="S61" s="258">
        <v>0</v>
      </c>
      <c r="T61" s="258">
        <v>0</v>
      </c>
      <c r="U61" s="258">
        <v>30.8</v>
      </c>
      <c r="V61" s="258">
        <v>0</v>
      </c>
      <c r="W61" s="258">
        <v>253.8</v>
      </c>
    </row>
    <row r="62" spans="2:23">
      <c r="D62" s="66"/>
      <c r="E62" s="48" t="s">
        <v>357</v>
      </c>
      <c r="F62" s="66"/>
      <c r="H62" s="48">
        <f>186.8/'[15]3.10'!F63*1.05</f>
        <v>2.2686789519707231E-2</v>
      </c>
      <c r="I62" s="48">
        <v>2020</v>
      </c>
      <c r="K62" s="48" t="s">
        <v>504</v>
      </c>
    </row>
    <row r="63" spans="2:23">
      <c r="D63" s="66"/>
      <c r="E63" s="48" t="s">
        <v>491</v>
      </c>
      <c r="F63" s="66"/>
      <c r="H63" s="48">
        <f>14.9/'[15]3.10'!F63*1.05</f>
        <v>1.8095993781779322E-3</v>
      </c>
    </row>
    <row r="64" spans="2:23">
      <c r="D64" s="66"/>
      <c r="E64" s="48" t="s">
        <v>85</v>
      </c>
      <c r="F64" s="66"/>
      <c r="H64" s="48">
        <f>29/SUM('MIN-IMP-EXP'!BB1:BB2)</f>
        <v>4.8123987970164622E-3</v>
      </c>
    </row>
    <row r="65" spans="2:12">
      <c r="B65" s="48" t="str">
        <f>Processes!D152</f>
        <v>FT-MINCRD2</v>
      </c>
      <c r="D65" s="66" t="s">
        <v>88</v>
      </c>
      <c r="E65" s="66"/>
      <c r="F65" s="66" t="s">
        <v>70</v>
      </c>
      <c r="G65" s="48">
        <v>1</v>
      </c>
    </row>
    <row r="66" spans="2:12">
      <c r="E66" s="48" t="s">
        <v>357</v>
      </c>
      <c r="F66" s="66"/>
      <c r="H66" s="48">
        <f>H62</f>
        <v>2.2686789519707231E-2</v>
      </c>
      <c r="I66" s="48">
        <v>2020</v>
      </c>
    </row>
    <row r="67" spans="2:12">
      <c r="E67" s="48" t="s">
        <v>491</v>
      </c>
      <c r="F67" s="66"/>
      <c r="H67" s="48">
        <f>H63</f>
        <v>1.8095993781779322E-3</v>
      </c>
    </row>
    <row r="68" spans="2:12">
      <c r="E68" s="48" t="s">
        <v>85</v>
      </c>
      <c r="F68" s="66"/>
      <c r="H68" s="48">
        <f>H64</f>
        <v>4.8123987970164622E-3</v>
      </c>
    </row>
    <row r="69" spans="2:12">
      <c r="B69" s="48" t="str">
        <f>Processes!D153</f>
        <v>FT-MINNGA3</v>
      </c>
      <c r="D69" s="66" t="s">
        <v>89</v>
      </c>
      <c r="E69" s="66"/>
      <c r="F69" s="66" t="s">
        <v>45</v>
      </c>
      <c r="G69" s="48">
        <v>1</v>
      </c>
      <c r="I69" s="48">
        <v>2030</v>
      </c>
    </row>
    <row r="70" spans="2:12">
      <c r="D70" s="66"/>
      <c r="E70" s="66" t="s">
        <v>85</v>
      </c>
      <c r="F70" s="66"/>
      <c r="H70" s="48">
        <f>H64+H62/2</f>
        <v>1.6155793556870079E-2</v>
      </c>
      <c r="L70" s="48" t="s">
        <v>505</v>
      </c>
    </row>
    <row r="71" spans="2:12">
      <c r="B71" s="48" t="str">
        <f>Processes!D154</f>
        <v>FT-MINCRD3</v>
      </c>
      <c r="D71" s="66" t="s">
        <v>88</v>
      </c>
      <c r="E71" s="66"/>
      <c r="F71" s="66" t="s">
        <v>45</v>
      </c>
      <c r="G71" s="48">
        <v>1</v>
      </c>
      <c r="I71" s="48">
        <v>2030</v>
      </c>
    </row>
    <row r="72" spans="2:12">
      <c r="E72" s="66" t="s">
        <v>85</v>
      </c>
      <c r="F72" s="66"/>
      <c r="H72" s="48">
        <f>H70</f>
        <v>1.6155793556870079E-2</v>
      </c>
    </row>
    <row r="73" spans="2:12" ht="14.4">
      <c r="B73" t="str">
        <f>Processes!D155</f>
        <v>FT-HETC2HETCC</v>
      </c>
      <c r="C73"/>
      <c r="D73" t="s">
        <v>399</v>
      </c>
      <c r="F73" t="str">
        <f>Commodities!E114</f>
        <v>HETCC</v>
      </c>
      <c r="G73">
        <v>1</v>
      </c>
      <c r="H73"/>
    </row>
  </sheetData>
  <mergeCells count="1">
    <mergeCell ref="O59:P59"/>
  </mergeCell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19D02AB962184148B388382DEA77A8D8" ma:contentTypeVersion="13" ma:contentTypeDescription="Create a new document." ma:contentTypeScope="" ma:versionID="5538c5495737285fe6607843388ce439">
  <xsd:schema xmlns:xsd="http://www.w3.org/2001/XMLSchema" xmlns:xs="http://www.w3.org/2001/XMLSchema" xmlns:p="http://schemas.microsoft.com/office/2006/metadata/properties" xmlns:ns3="eb1e73c8-d39f-4efd-899f-14bd3b636d18" xmlns:ns4="354022e2-b450-44d6-9a37-edcbc9ddaed2" targetNamespace="http://schemas.microsoft.com/office/2006/metadata/properties" ma:root="true" ma:fieldsID="a760809303484d4a0370fa78908d658d" ns3:_="" ns4:_="">
    <xsd:import namespace="eb1e73c8-d39f-4efd-899f-14bd3b636d18"/>
    <xsd:import namespace="354022e2-b450-44d6-9a37-edcbc9ddaed2"/>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GenerationTime" minOccurs="0"/>
                <xsd:element ref="ns3:MediaServiceEventHashCode" minOccurs="0"/>
                <xsd:element ref="ns3:MediaServiceAutoKeyPoints" minOccurs="0"/>
                <xsd:element ref="ns3:MediaServiceKeyPoints" minOccurs="0"/>
                <xsd:element ref="ns3:MediaServiceDateTaken" minOccurs="0"/>
                <xsd:element ref="ns3:MediaServiceLocation" minOccurs="0"/>
                <xsd:element ref="ns4:SharedWithUsers" minOccurs="0"/>
                <xsd:element ref="ns4:SharedWithDetails" minOccurs="0"/>
                <xsd:element ref="ns4:SharingHintHash"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b1e73c8-d39f-4efd-899f-14bd3b636d1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354022e2-b450-44d6-9a37-edcbc9ddaed2"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element name="SharingHintHash" ma:index="20"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13CDFA74-DD51-40E9-B461-8B47316121E0}">
  <ds:schemaRefs>
    <ds:schemaRef ds:uri="http://schemas.microsoft.com/sharepoint/v3/contenttype/forms"/>
  </ds:schemaRefs>
</ds:datastoreItem>
</file>

<file path=customXml/itemProps2.xml><?xml version="1.0" encoding="utf-8"?>
<ds:datastoreItem xmlns:ds="http://schemas.openxmlformats.org/officeDocument/2006/customXml" ds:itemID="{92E30F0D-AD75-4BD7-9852-510303734AE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b1e73c8-d39f-4efd-899f-14bd3b636d18"/>
    <ds:schemaRef ds:uri="354022e2-b450-44d6-9a37-edcbc9ddaed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3DBA942-BD36-4E7E-92F0-05B1037BADCE}">
  <ds:schemaRefs>
    <ds:schemaRef ds:uri="http://schemas.microsoft.com/office/2006/documentManagement/types"/>
    <ds:schemaRef ds:uri="354022e2-b450-44d6-9a37-edcbc9ddaed2"/>
    <ds:schemaRef ds:uri="http://purl.org/dc/elements/1.1/"/>
    <ds:schemaRef ds:uri="http://schemas.openxmlformats.org/package/2006/metadata/core-properties"/>
    <ds:schemaRef ds:uri="eb1e73c8-d39f-4efd-899f-14bd3b636d18"/>
    <ds:schemaRef ds:uri="http://schemas.microsoft.com/office/infopath/2007/PartnerControls"/>
    <ds:schemaRef ds:uri="http://purl.org/dc/terms/"/>
    <ds:schemaRef ds:uri="http://schemas.microsoft.com/office/2006/metadata/propertie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LOG</vt:lpstr>
      <vt:lpstr>Intro</vt:lpstr>
      <vt:lpstr>Commodities</vt:lpstr>
      <vt:lpstr>Processes</vt:lpstr>
      <vt:lpstr>MIN-IMP-EXP</vt:lpstr>
      <vt:lpstr>ETS_NETS_Prices</vt:lpstr>
      <vt:lpstr>Emis</vt:lpstr>
      <vt:lpstr>Fuel Tech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Burcu Unluturk</dc:creator>
  <cp:lastModifiedBy>Mikkel Bosack</cp:lastModifiedBy>
  <dcterms:created xsi:type="dcterms:W3CDTF">2020-05-30T22:37:39Z</dcterms:created>
  <dcterms:modified xsi:type="dcterms:W3CDTF">2021-05-07T12:15:43Z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0x01010019D02AB962184148B388382DEA77A8D8</vt:lpwstr>
  </property>
  <property fmtid="{D5CDD505-2E9C-101B-9397-08002B2CF9AE}" pid="3" name="SaveCode">
    <vt:r8>253856837749481</vt:r8>
  </property>
</Properties>
</file>