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TIMES models\TIMES-Nordic\"/>
    </mc:Choice>
  </mc:AlternateContent>
  <xr:revisionPtr revIDLastSave="0" documentId="13_ncr:1_{67DDBB53-46DF-460F-BF5A-0E936314F1C0}" xr6:coauthVersionLast="46" xr6:coauthVersionMax="46" xr10:uidLastSave="{00000000-0000-0000-0000-000000000000}"/>
  <bookViews>
    <workbookView xWindow="-108" yWindow="-108" windowWidth="41496" windowHeight="16896" activeTab="7" xr2:uid="{00000000-000D-0000-FFFF-FFFF00000000}"/>
  </bookViews>
  <sheets>
    <sheet name="LOG" sheetId="20" r:id="rId1"/>
    <sheet name="Tech" sheetId="1" r:id="rId2"/>
    <sheet name="TechA" sheetId="12" r:id="rId3"/>
    <sheet name="TechB" sheetId="13" r:id="rId4"/>
    <sheet name="Proc" sheetId="4" r:id="rId5"/>
    <sheet name="ProcA" sheetId="14" r:id="rId6"/>
    <sheet name="ProcB" sheetId="15" r:id="rId7"/>
    <sheet name="Comm" sheetId="8" r:id="rId8"/>
    <sheet name="Emis" sheetId="9" r:id="rId9"/>
    <sheet name="Fuel Tech" sheetId="10" r:id="rId10"/>
    <sheet name="Flex4RES" sheetId="17" r:id="rId11"/>
    <sheet name="IEA 2010 Statistics" sheetId="18" r:id="rId12"/>
    <sheet name="Inputs To TIMES" sheetId="19" r:id="rId13"/>
  </sheets>
  <externalReferences>
    <externalReference r:id="rId14"/>
    <externalReference r:id="rId15"/>
  </externalReferences>
  <definedNames>
    <definedName name="ActUnit_P">Proc!$F$10</definedName>
    <definedName name="ActUnit_Pa">#REF!</definedName>
    <definedName name="ActUnit_Pb">#REF!</definedName>
    <definedName name="AFA_3">Tech!$X$9</definedName>
    <definedName name="AFA_3a">TechA!$P$10</definedName>
    <definedName name="AFA_3b">TechB!$P$9</definedName>
    <definedName name="AnnualProd_1">[1]Plants1!$N$14:$N$1884</definedName>
    <definedName name="BaseYear">[1]Start!$D$22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Tech!$W$9</definedName>
    <definedName name="CAP2ACT_3a">TechA!$O$10</definedName>
    <definedName name="CAP2ACT_3b">TechB!$O$9</definedName>
    <definedName name="CapUnit_P">Proc!$G$10</definedName>
    <definedName name="CapUnit_Pa">#REF!</definedName>
    <definedName name="CapUnit_Pb">#REF!</definedName>
    <definedName name="CEH_3">Tech!$K$9</definedName>
    <definedName name="CEH_3a">TechA!$I$10</definedName>
    <definedName name="CEH_3b">TechB!$I$9</definedName>
    <definedName name="CHPR_3">Tech!$I$9</definedName>
    <definedName name="CHPR_3a">TechA!#REF!</definedName>
    <definedName name="CHPR_3b">TechB!#REF!</definedName>
    <definedName name="CHPR_UP_3">Tech!$J$9</definedName>
    <definedName name="CHPR_UP_3a">TechA!#REF!</definedName>
    <definedName name="CHPR_UP_3b">#REF!</definedName>
    <definedName name="Comm_IN_3">Tech!$E$9</definedName>
    <definedName name="Comm_IN_3a">TechA!$E$10</definedName>
    <definedName name="Comm_IN_3b">TechB!$E$9</definedName>
    <definedName name="Comm_OUT_3">Tech!$F$9</definedName>
    <definedName name="Comm_OUT_3a">TechA!$F$10</definedName>
    <definedName name="Comm_OUT_3b">TechB!$F$9</definedName>
    <definedName name="EFF_3">Tech!$H$9</definedName>
    <definedName name="EFF_3a">TechA!$H$10</definedName>
    <definedName name="EFF_3b">TechB!$H$9</definedName>
    <definedName name="ElArea">[1]Start!$D$24</definedName>
    <definedName name="ELarea_1">[1]Plants1!$B$14:$B$1884</definedName>
    <definedName name="ElAreas">[1]Geo!$B$11:$B$15</definedName>
    <definedName name="ElAreas_Translate">[1]Geo!$I$11:$J$15</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Tech!$U$9</definedName>
    <definedName name="FIXOM_3a">TechA!$M$10</definedName>
    <definedName name="FIXOM_3b">TechB!$M$9</definedName>
    <definedName name="FIXWSTBP">'[2]Adjusted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LIFE_3a">TechA!$K$10</definedName>
    <definedName name="LIFE_3b">TechB!$K$9</definedName>
    <definedName name="NCAP_BND_FX_0_3a">TechA!$S$10</definedName>
    <definedName name="NCAP_BND_FX_0_3b">TechB!$R$9</definedName>
    <definedName name="NCAP_BND_FX_3a">TechA!$J$10</definedName>
    <definedName name="NCAP_BND_FX_3b">TechB!$J$9</definedName>
    <definedName name="Peak_3">Tech!$Y$9</definedName>
    <definedName name="Peak_3a">TechA!$R$10</definedName>
    <definedName name="Peak_3b">TechB!$Q$9</definedName>
    <definedName name="PlantDesc1">'[1]TIMES-DK codes'!$B$12:$C$48</definedName>
    <definedName name="PlantDesc2">'[1]TIMES-DK codes'!$D$12:$E$40</definedName>
    <definedName name="PlantName_1">[1]Plants1!$A$14:$A$1884</definedName>
    <definedName name="Region_3">Tech!$D$9</definedName>
    <definedName name="Region_3a">TechA!$D$10</definedName>
    <definedName name="Region_3b">TechB!$D$9</definedName>
    <definedName name="Region_P">Proc!$C$10</definedName>
    <definedName name="Region_Pa">#REF!</definedName>
    <definedName name="Region_Pb">#REF!</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Tech!$L$9</definedName>
    <definedName name="STOCK_HET_3">Tech!#REF!</definedName>
    <definedName name="STOCK_HET_3a">#REF!</definedName>
    <definedName name="STOCK_HET_3b">#REF!</definedName>
    <definedName name="TechDesc_3">Tech!$C$9</definedName>
    <definedName name="TechDesc_3a">TechA!$C$10</definedName>
    <definedName name="TechDesc_3b">TechB!$C$9</definedName>
    <definedName name="TechDesc_P">Proc!$E$10</definedName>
    <definedName name="TechDesc_Pa">#REF!</definedName>
    <definedName name="TechDesc_Pb">#REF!</definedName>
    <definedName name="TechName_1">[1]Plants1!$CP$14:$CP$1884</definedName>
    <definedName name="TechName_3">Tech!$B$9</definedName>
    <definedName name="TechName_3a">TechA!$B$10</definedName>
    <definedName name="TechName_3b">TechB!$B$9</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Tech!$V$9</definedName>
    <definedName name="VAROM_3a">TechA!$N$10</definedName>
    <definedName name="VAROM_3b">TechB!$N$9</definedName>
    <definedName name="VARWSTBO">'[2]Adjusted O&amp;M waste and wind '!$D$5</definedName>
    <definedName name="VARWSTBP">'[2]Adjusted O&amp;M waste and wind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5" i="19" l="1"/>
  <c r="D4" i="20" l="1"/>
  <c r="L20" i="1" l="1"/>
  <c r="O84" i="1" l="1"/>
  <c r="P84" i="1"/>
  <c r="N84" i="1"/>
  <c r="Q82" i="1"/>
  <c r="R82" i="1"/>
  <c r="S82" i="1"/>
  <c r="P82" i="1"/>
  <c r="Q80" i="1"/>
  <c r="R80" i="1"/>
  <c r="S80" i="1"/>
  <c r="P80" i="1"/>
  <c r="O78" i="1"/>
  <c r="P78" i="1"/>
  <c r="N78" i="1"/>
  <c r="Q76" i="1"/>
  <c r="R76" i="1"/>
  <c r="S76" i="1"/>
  <c r="P76" i="1"/>
  <c r="Q74" i="1"/>
  <c r="R74" i="1"/>
  <c r="S74" i="1"/>
  <c r="P74" i="1"/>
  <c r="M20" i="1"/>
  <c r="O20" i="1"/>
  <c r="N20" i="1"/>
  <c r="P72" i="1"/>
  <c r="P70" i="1"/>
  <c r="BD55" i="17"/>
  <c r="BD49" i="17"/>
  <c r="BD48" i="17"/>
  <c r="BD47" i="17"/>
  <c r="BE38" i="17"/>
  <c r="BE37" i="17"/>
  <c r="BE36" i="17"/>
  <c r="BE35" i="17"/>
  <c r="BE34" i="17"/>
  <c r="BE33" i="17"/>
  <c r="BE32" i="17"/>
  <c r="BD46" i="17" s="1"/>
  <c r="L14" i="1" s="1"/>
  <c r="O14" i="1" s="1"/>
  <c r="P14" i="1" l="1"/>
  <c r="P20" i="1"/>
  <c r="Q20" i="1" s="1"/>
  <c r="M14" i="1"/>
  <c r="N14" i="1"/>
  <c r="AX29" i="17"/>
  <c r="AX27" i="17"/>
  <c r="AX25" i="17"/>
  <c r="AX23" i="17"/>
  <c r="AX14" i="17"/>
  <c r="AX12" i="17"/>
  <c r="AX10" i="17"/>
  <c r="AX8" i="17"/>
  <c r="AX36" i="17" l="1"/>
  <c r="BD38" i="17" s="1"/>
  <c r="BD14" i="17"/>
  <c r="BD27" i="17"/>
  <c r="AY27" i="17"/>
  <c r="BD58" i="17" s="1"/>
  <c r="L27" i="1" s="1"/>
  <c r="M27" i="1" s="1"/>
  <c r="N27" i="1" s="1"/>
  <c r="O27" i="1" s="1"/>
  <c r="P27" i="1" s="1"/>
  <c r="AX38" i="17"/>
  <c r="BD33" i="17" s="1"/>
  <c r="BD9" i="17"/>
  <c r="AX40" i="17"/>
  <c r="BD32" i="17" s="1"/>
  <c r="BD23" i="17"/>
  <c r="AX32" i="17"/>
  <c r="BD36" i="17" s="1"/>
  <c r="BD12" i="17"/>
  <c r="BD25" i="17"/>
  <c r="AX34" i="17"/>
  <c r="BD37" i="17" s="1"/>
  <c r="BD13" i="17"/>
  <c r="AY10" i="17"/>
  <c r="BD51" i="17" s="1"/>
  <c r="L23" i="1" s="1"/>
  <c r="BD26" i="17"/>
  <c r="AY25" i="17"/>
  <c r="BD57" i="17" s="1"/>
  <c r="L26" i="1" s="1"/>
  <c r="O21" i="17"/>
  <c r="M26" i="1" l="1"/>
  <c r="N26" i="1"/>
  <c r="O26" i="1"/>
  <c r="P26" i="1" s="1"/>
  <c r="Q26" i="1" s="1"/>
  <c r="R26" i="1" s="1"/>
  <c r="S26" i="1" s="1"/>
  <c r="M23" i="1"/>
  <c r="O23" i="1"/>
  <c r="P23" i="1" s="1"/>
  <c r="Q23" i="1" s="1"/>
  <c r="R23" i="1" s="1"/>
  <c r="S23" i="1" s="1"/>
  <c r="N23" i="1"/>
  <c r="AY23" i="17"/>
  <c r="BD56" i="17" s="1"/>
  <c r="L25" i="1" s="1"/>
  <c r="M25" i="1" s="1"/>
  <c r="N25" i="1" s="1"/>
  <c r="O25" i="1" s="1"/>
  <c r="P25" i="1" s="1"/>
  <c r="Q25" i="1" s="1"/>
  <c r="R25" i="1" s="1"/>
  <c r="S25" i="1" s="1"/>
  <c r="AY8" i="17"/>
  <c r="BD50" i="17" s="1"/>
  <c r="L22" i="1" s="1"/>
  <c r="AY12" i="17"/>
  <c r="BD52" i="17" s="1"/>
  <c r="L24" i="1" s="1"/>
  <c r="M24" i="1" s="1"/>
  <c r="N24" i="1" s="1"/>
  <c r="O24" i="1" s="1"/>
  <c r="P24" i="1" s="1"/>
  <c r="E57" i="19"/>
  <c r="Q56" i="19"/>
  <c r="Q55" i="19"/>
  <c r="Q54" i="19"/>
  <c r="AB53" i="19"/>
  <c r="Q53" i="19"/>
  <c r="AB52" i="19"/>
  <c r="Q52" i="19"/>
  <c r="AB51" i="19"/>
  <c r="AA51" i="19"/>
  <c r="Q51" i="19"/>
  <c r="AB50" i="19"/>
  <c r="AA50" i="19"/>
  <c r="Q50" i="19"/>
  <c r="AB49" i="19"/>
  <c r="Q49" i="19"/>
  <c r="AB48" i="19"/>
  <c r="Q48" i="19"/>
  <c r="AB47" i="19"/>
  <c r="AA47" i="19"/>
  <c r="Q47" i="19"/>
  <c r="AB46" i="19"/>
  <c r="AA46" i="19"/>
  <c r="Q46" i="19"/>
  <c r="AB45" i="19"/>
  <c r="Q45" i="19"/>
  <c r="R45" i="19" s="1"/>
  <c r="S45" i="19" s="1"/>
  <c r="T45" i="19" s="1"/>
  <c r="U45" i="19" s="1"/>
  <c r="V45" i="19" s="1"/>
  <c r="AB44" i="19"/>
  <c r="Q44" i="19"/>
  <c r="R44" i="19" s="1"/>
  <c r="S44" i="19" s="1"/>
  <c r="T44" i="19" s="1"/>
  <c r="U44" i="19" s="1"/>
  <c r="V44" i="19" s="1"/>
  <c r="AD43" i="19"/>
  <c r="AD44" i="19" s="1"/>
  <c r="AD45" i="19" s="1"/>
  <c r="AB43" i="19"/>
  <c r="Z43" i="19"/>
  <c r="Q43" i="19"/>
  <c r="R43" i="19" s="1"/>
  <c r="S43" i="19" s="1"/>
  <c r="T43" i="19" s="1"/>
  <c r="U43" i="19" s="1"/>
  <c r="V43" i="19" s="1"/>
  <c r="AD42" i="19"/>
  <c r="AB42" i="19"/>
  <c r="AA42" i="19"/>
  <c r="AA55" i="19" s="1"/>
  <c r="Z42" i="19"/>
  <c r="Q42" i="19"/>
  <c r="R42" i="19" s="1"/>
  <c r="S42" i="19" s="1"/>
  <c r="T42" i="19" s="1"/>
  <c r="U42" i="19" s="1"/>
  <c r="V42" i="19" s="1"/>
  <c r="M42" i="19"/>
  <c r="M43" i="19" s="1"/>
  <c r="M44" i="19" s="1"/>
  <c r="M45" i="19" s="1"/>
  <c r="AB41" i="19"/>
  <c r="Q41" i="19"/>
  <c r="R41" i="19" s="1"/>
  <c r="S41" i="19" s="1"/>
  <c r="T41" i="19" s="1"/>
  <c r="U41" i="19" s="1"/>
  <c r="V41" i="19" s="1"/>
  <c r="AB40" i="19"/>
  <c r="Q40" i="19"/>
  <c r="R40" i="19" s="1"/>
  <c r="S40" i="19" s="1"/>
  <c r="T40" i="19" s="1"/>
  <c r="U40" i="19" s="1"/>
  <c r="V40" i="19" s="1"/>
  <c r="AB39" i="19"/>
  <c r="AA39" i="19"/>
  <c r="Q39" i="19"/>
  <c r="R39" i="19" s="1"/>
  <c r="S39" i="19" s="1"/>
  <c r="T39" i="19" s="1"/>
  <c r="U39" i="19" s="1"/>
  <c r="V39" i="19" s="1"/>
  <c r="AB38" i="19"/>
  <c r="AA38" i="19"/>
  <c r="Q38" i="19"/>
  <c r="U38" i="19" s="1"/>
  <c r="AB37" i="19"/>
  <c r="Q37" i="19"/>
  <c r="T37" i="19" s="1"/>
  <c r="AB36" i="19"/>
  <c r="AA36" i="19"/>
  <c r="Q36" i="19"/>
  <c r="T36" i="19" s="1"/>
  <c r="AB35" i="19"/>
  <c r="AA35" i="19"/>
  <c r="T35" i="19"/>
  <c r="Q33" i="19"/>
  <c r="R33" i="19" s="1"/>
  <c r="S33" i="19" s="1"/>
  <c r="T33" i="19" s="1"/>
  <c r="Q31" i="19"/>
  <c r="R31" i="19" s="1"/>
  <c r="S31" i="19" s="1"/>
  <c r="T31" i="19" s="1"/>
  <c r="Q29" i="19"/>
  <c r="R29" i="19" s="1"/>
  <c r="S29" i="19" s="1"/>
  <c r="T29" i="19" s="1"/>
  <c r="J72" i="17"/>
  <c r="O46" i="17" s="1"/>
  <c r="J71" i="17"/>
  <c r="O49" i="17" s="1"/>
  <c r="J70" i="17"/>
  <c r="O44" i="17" s="1"/>
  <c r="E68" i="17"/>
  <c r="J67" i="17"/>
  <c r="O41" i="17" s="1"/>
  <c r="E67" i="17"/>
  <c r="E66" i="17"/>
  <c r="E63" i="17"/>
  <c r="O57" i="17"/>
  <c r="O56" i="17"/>
  <c r="O55" i="17"/>
  <c r="O54" i="17"/>
  <c r="O53" i="17"/>
  <c r="T45" i="17" s="1"/>
  <c r="O52" i="17"/>
  <c r="O51" i="17"/>
  <c r="O50" i="17"/>
  <c r="O48" i="17"/>
  <c r="O47" i="17"/>
  <c r="T46" i="17" s="1"/>
  <c r="O45" i="17"/>
  <c r="U43" i="17"/>
  <c r="O43" i="17"/>
  <c r="T48" i="17" s="1"/>
  <c r="U42" i="17"/>
  <c r="O42" i="17"/>
  <c r="U41" i="17"/>
  <c r="U40" i="17"/>
  <c r="O40" i="17"/>
  <c r="T47" i="17" s="1"/>
  <c r="T39" i="17"/>
  <c r="O39" i="17"/>
  <c r="U38" i="17"/>
  <c r="O38" i="17"/>
  <c r="O37" i="17"/>
  <c r="T38" i="17" s="1"/>
  <c r="O33" i="17"/>
  <c r="O32" i="17"/>
  <c r="O31" i="17"/>
  <c r="O30" i="17"/>
  <c r="T23" i="17" s="1"/>
  <c r="Z28" i="17" s="1"/>
  <c r="AC28" i="17" s="1"/>
  <c r="O29" i="17"/>
  <c r="O28" i="17"/>
  <c r="E28" i="17"/>
  <c r="O27" i="17"/>
  <c r="O26" i="17"/>
  <c r="O25" i="17"/>
  <c r="O24" i="17"/>
  <c r="T15" i="17" s="1"/>
  <c r="J24" i="17"/>
  <c r="O23" i="17"/>
  <c r="O22" i="17"/>
  <c r="O20" i="17"/>
  <c r="O19" i="17"/>
  <c r="T22" i="17" s="1"/>
  <c r="O18" i="17"/>
  <c r="T21" i="17" s="1"/>
  <c r="U17" i="17"/>
  <c r="O17" i="17"/>
  <c r="U16" i="17"/>
  <c r="O16" i="17"/>
  <c r="U15" i="17"/>
  <c r="O15" i="17"/>
  <c r="U14" i="17"/>
  <c r="O14" i="17"/>
  <c r="U13" i="17"/>
  <c r="AA18" i="17" s="1"/>
  <c r="T13" i="17"/>
  <c r="O13" i="17"/>
  <c r="U12" i="17"/>
  <c r="O12" i="17"/>
  <c r="J11" i="17"/>
  <c r="E6" i="17"/>
  <c r="T20" i="17" l="1"/>
  <c r="O11" i="17"/>
  <c r="V38" i="19"/>
  <c r="O22" i="1"/>
  <c r="P22" i="1" s="1"/>
  <c r="Q22" i="1" s="1"/>
  <c r="R22" i="1" s="1"/>
  <c r="S22" i="1" s="1"/>
  <c r="M22" i="1"/>
  <c r="N22" i="1"/>
  <c r="AA54" i="19"/>
  <c r="R38" i="19"/>
  <c r="AA43" i="19"/>
  <c r="AA44" i="19" s="1"/>
  <c r="AA45" i="19" s="1"/>
  <c r="AA56" i="19"/>
  <c r="S38" i="19"/>
  <c r="T38" i="19"/>
  <c r="T41" i="17"/>
  <c r="Z20" i="17" s="1"/>
  <c r="AA20" i="17"/>
  <c r="AA22" i="17"/>
  <c r="Z25" i="17"/>
  <c r="AC25" i="17" s="1"/>
  <c r="Z26" i="17"/>
  <c r="AC26" i="17" s="1"/>
  <c r="T42" i="17"/>
  <c r="AA17" i="17"/>
  <c r="AA21" i="17"/>
  <c r="T40" i="17"/>
  <c r="Z18" i="17"/>
  <c r="AC18" i="17" s="1"/>
  <c r="T16" i="17"/>
  <c r="T17" i="17"/>
  <c r="T14" i="17"/>
  <c r="Z19" i="17" s="1"/>
  <c r="AA19" i="17"/>
  <c r="O59" i="17"/>
  <c r="Z27" i="17"/>
  <c r="AC27" i="17" s="1"/>
  <c r="T19" i="17"/>
  <c r="Z24" i="17" s="1"/>
  <c r="AC24" i="17" s="1"/>
  <c r="T43" i="17"/>
  <c r="U35" i="19"/>
  <c r="U36" i="19"/>
  <c r="U37" i="19"/>
  <c r="R35" i="19"/>
  <c r="V35" i="19"/>
  <c r="R36" i="19"/>
  <c r="V36" i="19"/>
  <c r="R37" i="19"/>
  <c r="V37" i="19"/>
  <c r="S35" i="19"/>
  <c r="S36" i="19"/>
  <c r="S37" i="19"/>
  <c r="T12" i="17"/>
  <c r="Z17" i="17" s="1"/>
  <c r="AC20" i="17" l="1"/>
  <c r="Z21" i="17"/>
  <c r="AC21" i="17" s="1"/>
  <c r="Z22" i="17"/>
  <c r="AC22" i="17" s="1"/>
  <c r="AC17" i="17"/>
  <c r="AC19" i="17"/>
  <c r="AG7" i="1"/>
  <c r="W62" i="1" l="1"/>
  <c r="W61" i="1"/>
  <c r="V61" i="1"/>
  <c r="W60" i="1"/>
  <c r="W59" i="1" l="1"/>
  <c r="V59" i="1"/>
  <c r="W56" i="1"/>
  <c r="W57" i="1"/>
  <c r="V57" i="1"/>
  <c r="W58" i="1"/>
  <c r="W55" i="1"/>
  <c r="V55" i="1"/>
  <c r="Q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Raffaele Salvucci</author>
  </authors>
  <commentList>
    <comment ref="I10" authorId="0" shapeId="0" xr:uid="{00000000-0006-0000-0100-000001000000}">
      <text>
        <r>
          <rPr>
            <b/>
            <sz val="9"/>
            <color indexed="81"/>
            <rFont val="Tahoma"/>
            <charset val="1"/>
          </rPr>
          <t>Raffaele Salvucci:</t>
        </r>
        <r>
          <rPr>
            <sz val="9"/>
            <color indexed="81"/>
            <rFont val="Tahoma"/>
            <charset val="1"/>
          </rPr>
          <t xml:space="preserve">
Original value from TIMES-DK 2.636. now adjusted to 4 to match statistics</t>
        </r>
      </text>
    </comment>
    <comment ref="I12" authorId="0" shapeId="0" xr:uid="{00000000-0006-0000-0100-000002000000}">
      <text>
        <r>
          <rPr>
            <b/>
            <sz val="9"/>
            <color indexed="81"/>
            <rFont val="Tahoma"/>
            <charset val="1"/>
          </rPr>
          <t>Raffaele Salvucci:</t>
        </r>
        <r>
          <rPr>
            <sz val="9"/>
            <color indexed="81"/>
            <rFont val="Tahoma"/>
            <charset val="1"/>
          </rPr>
          <t xml:space="preserve">
Original value from TIMES-DK 2.636. now adjusted to 4 to match statistics</t>
        </r>
      </text>
    </comment>
    <comment ref="H14" authorId="0" shapeId="0" xr:uid="{00000000-0006-0000-0100-000003000000}">
      <text>
        <r>
          <rPr>
            <b/>
            <sz val="9"/>
            <color indexed="81"/>
            <rFont val="Tahoma"/>
            <charset val="1"/>
          </rPr>
          <t>Raffaele Salvucci:</t>
        </r>
        <r>
          <rPr>
            <sz val="9"/>
            <color indexed="81"/>
            <rFont val="Tahoma"/>
            <charset val="1"/>
          </rPr>
          <t xml:space="preserve">
Previous value 0.35, adjusted to match the fuel consumption</t>
        </r>
      </text>
    </comment>
    <comment ref="H15" authorId="0" shapeId="0" xr:uid="{00000000-0006-0000-0100-000004000000}">
      <text>
        <r>
          <rPr>
            <b/>
            <sz val="9"/>
            <color indexed="81"/>
            <rFont val="Tahoma"/>
            <family val="2"/>
          </rPr>
          <t>Raffaele Salvucci:</t>
        </r>
        <r>
          <rPr>
            <sz val="9"/>
            <color indexed="81"/>
            <rFont val="Tahoma"/>
            <family val="2"/>
          </rPr>
          <t xml:space="preserve">
Previous value 0.5681, adjusted to better match the statistics</t>
        </r>
      </text>
    </comment>
    <comment ref="I18" authorId="0" shapeId="0" xr:uid="{00000000-0006-0000-0100-000005000000}">
      <text>
        <r>
          <rPr>
            <b/>
            <sz val="9"/>
            <color indexed="81"/>
            <rFont val="Tahoma"/>
            <charset val="1"/>
          </rPr>
          <t>Raffaele Salvucci:</t>
        </r>
        <r>
          <rPr>
            <sz val="9"/>
            <color indexed="81"/>
            <rFont val="Tahoma"/>
            <charset val="1"/>
          </rPr>
          <t xml:space="preserve">
Original value from TIMES-DK 2.636. now adjusted to 4 to match statistics</t>
        </r>
      </text>
    </comment>
    <comment ref="H20" authorId="0" shapeId="0" xr:uid="{00000000-0006-0000-0100-000006000000}">
      <text>
        <r>
          <rPr>
            <b/>
            <sz val="9"/>
            <color indexed="81"/>
            <rFont val="Tahoma"/>
            <family val="2"/>
          </rPr>
          <t>Raffaele Salvucci:</t>
        </r>
        <r>
          <rPr>
            <sz val="9"/>
            <color indexed="81"/>
            <rFont val="Tahoma"/>
            <family val="2"/>
          </rPr>
          <t xml:space="preserve">
Previous value 0.35, adjusted to match the fuel consumption</t>
        </r>
      </text>
    </comment>
    <comment ref="X28" authorId="0" shapeId="0" xr:uid="{00000000-0006-0000-0100-000007000000}">
      <text>
        <r>
          <rPr>
            <b/>
            <sz val="9"/>
            <color indexed="81"/>
            <rFont val="Tahoma"/>
            <family val="2"/>
          </rPr>
          <t>Raffaele Salvucci:</t>
        </r>
        <r>
          <rPr>
            <sz val="9"/>
            <color indexed="81"/>
            <rFont val="Tahoma"/>
            <family val="2"/>
          </rPr>
          <t xml:space="preserve">
Original value 0.95</t>
        </r>
      </text>
    </comment>
    <comment ref="X29" authorId="0" shapeId="0" xr:uid="{00000000-0006-0000-0100-000008000000}">
      <text>
        <r>
          <rPr>
            <b/>
            <sz val="9"/>
            <color indexed="81"/>
            <rFont val="Tahoma"/>
            <family val="2"/>
          </rPr>
          <t>Raffaele Salvucci:</t>
        </r>
        <r>
          <rPr>
            <sz val="9"/>
            <color indexed="81"/>
            <rFont val="Tahoma"/>
            <family val="2"/>
          </rPr>
          <t xml:space="preserve">
Original value 0.95</t>
        </r>
      </text>
    </comment>
    <comment ref="X30" authorId="0" shapeId="0" xr:uid="{00000000-0006-0000-0100-000009000000}">
      <text>
        <r>
          <rPr>
            <b/>
            <sz val="9"/>
            <color indexed="81"/>
            <rFont val="Tahoma"/>
            <family val="2"/>
          </rPr>
          <t>Raffaele Salvucci:</t>
        </r>
        <r>
          <rPr>
            <sz val="9"/>
            <color indexed="81"/>
            <rFont val="Tahoma"/>
            <family val="2"/>
          </rPr>
          <t xml:space="preserve">
Previous value 0.95, adjusted for calibration
</t>
        </r>
      </text>
    </comment>
    <comment ref="X36" authorId="0" shapeId="0" xr:uid="{00000000-0006-0000-0100-00000A000000}">
      <text>
        <r>
          <rPr>
            <b/>
            <sz val="9"/>
            <color indexed="81"/>
            <rFont val="Tahoma"/>
            <charset val="1"/>
          </rPr>
          <t>Raffaele Salvucci:</t>
        </r>
        <r>
          <rPr>
            <sz val="9"/>
            <color indexed="81"/>
            <rFont val="Tahoma"/>
            <charset val="1"/>
          </rPr>
          <t xml:space="preserve">
Original value 0.95. Adjusted to 0.5 for calibration
</t>
        </r>
      </text>
    </comment>
    <comment ref="X39" authorId="0" shapeId="0" xr:uid="{00000000-0006-0000-0100-00000B000000}">
      <text>
        <r>
          <rPr>
            <b/>
            <sz val="9"/>
            <color indexed="81"/>
            <rFont val="Tahoma"/>
            <family val="2"/>
          </rPr>
          <t>Raffaele Salvucci:</t>
        </r>
        <r>
          <rPr>
            <sz val="9"/>
            <color indexed="81"/>
            <rFont val="Tahoma"/>
            <family val="2"/>
          </rPr>
          <t xml:space="preserve">
Original value 0.95</t>
        </r>
      </text>
    </comment>
    <comment ref="X40" authorId="0" shapeId="0" xr:uid="{00000000-0006-0000-0100-00000C000000}">
      <text>
        <r>
          <rPr>
            <b/>
            <sz val="9"/>
            <color indexed="81"/>
            <rFont val="Tahoma"/>
            <family val="2"/>
          </rPr>
          <t>Raffaele Salvucci:</t>
        </r>
        <r>
          <rPr>
            <sz val="9"/>
            <color indexed="81"/>
            <rFont val="Tahoma"/>
            <family val="2"/>
          </rPr>
          <t xml:space="preserve">
Original value 0.95</t>
        </r>
      </text>
    </comment>
    <comment ref="X41" authorId="0" shapeId="0" xr:uid="{00000000-0006-0000-0100-00000D000000}">
      <text>
        <r>
          <rPr>
            <b/>
            <sz val="9"/>
            <color indexed="81"/>
            <rFont val="Tahoma"/>
            <family val="2"/>
          </rPr>
          <t>Raffaele Salvucci:</t>
        </r>
        <r>
          <rPr>
            <sz val="9"/>
            <color indexed="81"/>
            <rFont val="Tahoma"/>
            <family val="2"/>
          </rPr>
          <t xml:space="preserve">
Previous value 0.95, adjusted for calibration
</t>
        </r>
      </text>
    </comment>
    <comment ref="X42" authorId="0" shapeId="0" xr:uid="{00000000-0006-0000-0100-00000E000000}">
      <text>
        <r>
          <rPr>
            <b/>
            <sz val="9"/>
            <color indexed="81"/>
            <rFont val="Tahoma"/>
            <family val="2"/>
          </rPr>
          <t>Raffaele Salvucci:</t>
        </r>
        <r>
          <rPr>
            <sz val="9"/>
            <color indexed="81"/>
            <rFont val="Tahoma"/>
            <family val="2"/>
          </rPr>
          <t xml:space="preserve">
Prvious value 0.95, adjusted for calibration
</t>
        </r>
      </text>
    </comment>
    <comment ref="X47" authorId="0" shapeId="0" xr:uid="{00000000-0006-0000-0100-00000F000000}">
      <text>
        <r>
          <rPr>
            <b/>
            <sz val="9"/>
            <color indexed="81"/>
            <rFont val="Tahoma"/>
            <family val="2"/>
          </rPr>
          <t>Raffaele Salvucci:</t>
        </r>
        <r>
          <rPr>
            <sz val="9"/>
            <color indexed="81"/>
            <rFont val="Tahoma"/>
            <family val="2"/>
          </rPr>
          <t xml:space="preserve">
Original value 0.95</t>
        </r>
      </text>
    </comment>
  </commentList>
</comments>
</file>

<file path=xl/sharedStrings.xml><?xml version="1.0" encoding="utf-8"?>
<sst xmlns="http://schemas.openxmlformats.org/spreadsheetml/2006/main" count="2249" uniqueCount="458">
  <si>
    <t>Technologies</t>
  </si>
  <si>
    <t>~FI_T</t>
  </si>
  <si>
    <t>Mkr/MW</t>
  </si>
  <si>
    <t>Mkr/PJ</t>
  </si>
  <si>
    <t>TechName</t>
  </si>
  <si>
    <t>*TechDesc</t>
  </si>
  <si>
    <t>Region</t>
  </si>
  <si>
    <t>Comm-IN</t>
  </si>
  <si>
    <t>Comm-OUT</t>
  </si>
  <si>
    <t>EFF</t>
  </si>
  <si>
    <t>CHPR~UP</t>
  </si>
  <si>
    <t>CHPR</t>
  </si>
  <si>
    <t>CEH</t>
  </si>
  <si>
    <t>STOCK</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</si>
  <si>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</si>
  <si>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</si>
  <si>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</si>
  <si>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</si>
  <si>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</si>
  <si>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</si>
  <si>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</si>
  <si>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</si>
  <si>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</si>
  <si>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</si>
  <si>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</si>
  <si>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</si>
  <si>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</si>
  <si>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</si>
  <si>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</si>
  <si>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</si>
  <si>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</si>
  <si>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</si>
  <si>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Technologies operating in 2010.</t>
  </si>
  <si>
    <t>ELCHFO</t>
  </si>
  <si>
    <t/>
  </si>
  <si>
    <t>ELCCOA</t>
  </si>
  <si>
    <t>HETC</t>
  </si>
  <si>
    <t>ELCWPE</t>
  </si>
  <si>
    <t>HETD</t>
  </si>
  <si>
    <t>ECWPEBPC1E</t>
  </si>
  <si>
    <t>ECWSTBPC1E</t>
  </si>
  <si>
    <t>ELCWST</t>
  </si>
  <si>
    <t>ETHFOGTR1E</t>
  </si>
  <si>
    <t>ELCBGA</t>
  </si>
  <si>
    <t>EHDSLBOC1E</t>
  </si>
  <si>
    <t>ELCDSL</t>
  </si>
  <si>
    <t>ELCWCH</t>
  </si>
  <si>
    <t>LIFE</t>
  </si>
  <si>
    <t>NCAP_BND~FX~0</t>
  </si>
  <si>
    <t>Years</t>
  </si>
  <si>
    <t>Technologies commissioned in 2011-2013.</t>
  </si>
  <si>
    <t>NCAP_BND~2012~FX</t>
  </si>
  <si>
    <t>Technologies commissioned in 2014-2017.</t>
  </si>
  <si>
    <t>NCAP_BND~2015~FX</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</si>
  <si>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</si>
  <si>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</si>
  <si>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</si>
  <si>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</si>
  <si>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</si>
  <si>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</si>
  <si>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</si>
  <si>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</si>
  <si>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</si>
  <si>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</si>
  <si>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</si>
  <si>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</si>
  <si>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</si>
  <si>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</si>
  <si>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</si>
  <si>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</si>
  <si>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</si>
  <si>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</si>
  <si>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</si>
  <si>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</si>
  <si>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</si>
  <si>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</si>
  <si>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</si>
  <si>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</si>
  <si>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HPL</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</si>
  <si>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</si>
  <si>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</si>
  <si>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</si>
  <si>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</si>
  <si>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</si>
  <si>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</si>
  <si>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</si>
  <si>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</si>
  <si>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</si>
  <si>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</si>
  <si>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</si>
  <si>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</si>
  <si>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</si>
  <si>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</si>
  <si>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</si>
  <si>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</si>
  <si>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</si>
  <si>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</si>
  <si>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</si>
  <si>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</si>
  <si>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</si>
  <si>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</si>
  <si>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</si>
  <si>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</si>
  <si>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</si>
  <si>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</si>
  <si>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</si>
  <si>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</si>
  <si>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</si>
  <si>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</si>
  <si>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</si>
  <si>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</si>
  <si>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</si>
  <si>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</si>
  <si>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</si>
  <si>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</si>
  <si>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</si>
  <si>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</si>
  <si>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</si>
  <si>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</si>
  <si>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</si>
  <si>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</si>
  <si>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</si>
  <si>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</si>
  <si>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</si>
  <si>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</si>
  <si>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</si>
  <si>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</si>
  <si>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</si>
  <si>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</si>
  <si>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</si>
  <si>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</si>
  <si>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</si>
  <si>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</si>
  <si>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</si>
  <si>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</si>
  <si>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</si>
  <si>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</si>
  <si>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</si>
  <si>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</si>
  <si>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</si>
  <si>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</si>
  <si>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</si>
  <si>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</si>
  <si>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</si>
  <si>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</si>
  <si>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</si>
  <si>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</si>
  <si>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</si>
  <si>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</si>
  <si>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</si>
  <si>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</si>
  <si>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</si>
  <si>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</si>
  <si>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</si>
  <si>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</si>
  <si>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</si>
  <si>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</si>
  <si>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</si>
  <si>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ERHYDDAM1E</t>
  </si>
  <si>
    <t>Renewables, power only: Hydro dam plant - Hydro</t>
  </si>
  <si>
    <t>ERWINWON1E</t>
  </si>
  <si>
    <t>Renewables, power only: Wind turbine (onshore) - Wind</t>
  </si>
  <si>
    <t>Renewables, power only: Wind turbine (onshore) - Wind - New 2012</t>
  </si>
  <si>
    <t>Renewables, power only: Wind turbine (onshore) - Wind - New 2015</t>
  </si>
  <si>
    <t>* Values associate with commodities and processes</t>
  </si>
  <si>
    <t>Diesel ELC</t>
  </si>
  <si>
    <t>FT-ELCNGA</t>
  </si>
  <si>
    <t>ELCNGA</t>
  </si>
  <si>
    <t>*INVCOST</t>
  </si>
  <si>
    <t>AF</t>
  </si>
  <si>
    <t>CHP: Back pressure plant  - Waste</t>
  </si>
  <si>
    <t>CHP: Back pressure plant - Wood Pellets</t>
  </si>
  <si>
    <t>Hydro</t>
  </si>
  <si>
    <t>Wind</t>
  </si>
  <si>
    <t>ETNGACCY1E</t>
  </si>
  <si>
    <t>ETBGAENG1E</t>
  </si>
  <si>
    <t>Thermal Electric: Engine internal combustion - Biogas</t>
  </si>
  <si>
    <t>ETNGAGTR1E</t>
  </si>
  <si>
    <t>ERHYDROR1E</t>
  </si>
  <si>
    <t>Renewables, power only: Hydro run of river - Hydro</t>
  </si>
  <si>
    <t>STOCK~2035</t>
  </si>
  <si>
    <t>MKr/MW</t>
  </si>
  <si>
    <t>ERHYDDAM1N</t>
  </si>
  <si>
    <t>Renewables, power only: Hydro dam plant - Hydro - New 2012</t>
  </si>
  <si>
    <t>ERHYDROR1N</t>
  </si>
  <si>
    <t>Renewables, power only: Hydro run of river - Hydro - New 2012</t>
  </si>
  <si>
    <t>ETWSTSTM1N</t>
  </si>
  <si>
    <t>ERHYDDAM2N</t>
  </si>
  <si>
    <t>Renewables, power only: Hydro dam plant - Hydro - New 2015</t>
  </si>
  <si>
    <t>ERHYDROR2N</t>
  </si>
  <si>
    <t>Renewables, power only: Hydro run of river - Hydro - New 2015</t>
  </si>
  <si>
    <t>Fuel Technology Nat. Gas ELC</t>
  </si>
  <si>
    <t>Biogas</t>
  </si>
  <si>
    <t>Wood Pellets</t>
  </si>
  <si>
    <t>Nat. Gas</t>
  </si>
  <si>
    <t xml:space="preserve">Fuel Technology Hydro ELC </t>
  </si>
  <si>
    <t>NOR1</t>
  </si>
  <si>
    <t>NOR2</t>
  </si>
  <si>
    <t>Thermal electrict: Gas turbine  - Natural gas</t>
  </si>
  <si>
    <t>NOR1:</t>
  </si>
  <si>
    <t>South</t>
  </si>
  <si>
    <t>NO1, NO2 and NO5</t>
  </si>
  <si>
    <t>NOR2:</t>
  </si>
  <si>
    <t>North</t>
  </si>
  <si>
    <t>NO3 and NO4</t>
  </si>
  <si>
    <t>EHNGABOC1E</t>
  </si>
  <si>
    <t>Heat only: Boiler plant - Natural gas</t>
  </si>
  <si>
    <t>Heat only: Boiler plant - Diesel</t>
  </si>
  <si>
    <t>EHWCHBOC1E</t>
  </si>
  <si>
    <t>Heat only: Boiler plant - Wood Chips</t>
  </si>
  <si>
    <t>EHELCBHE1E</t>
  </si>
  <si>
    <t>Heat only: Electric heater - Electricity</t>
  </si>
  <si>
    <t>DK</t>
  </si>
  <si>
    <t>NOR</t>
  </si>
  <si>
    <t>Year</t>
  </si>
  <si>
    <t>Source</t>
  </si>
  <si>
    <t xml:space="preserve">http://ec.europa.eu/eurostat/tgm/table.do?tab=table&amp;plugin=1&amp;language=en&amp;pcode=tec00001 </t>
  </si>
  <si>
    <t>€ per capita</t>
  </si>
  <si>
    <t>Ratio</t>
  </si>
  <si>
    <t>Total Installed capacity from TIMES-Nord-Pool</t>
  </si>
  <si>
    <t>Thermal electric: Gas turbine combined cycle- Natural gas</t>
  </si>
  <si>
    <t>Thermal electric: Gas turbine - Fuel oil</t>
  </si>
  <si>
    <t>Nat. Gas ELC</t>
  </si>
  <si>
    <t>Wood Chips</t>
  </si>
  <si>
    <t>ELCCO2W</t>
  </si>
  <si>
    <t>CO2 Power Sector waste</t>
  </si>
  <si>
    <t>CHP: Back pressure plant (centralised) - Waste</t>
  </si>
  <si>
    <t>ECWSTBPD1E</t>
  </si>
  <si>
    <t>CHP: Back pressure plant (decentralised)  - Waste</t>
  </si>
  <si>
    <t>Heat only: Boiler plant (centralised) - Wood Chips</t>
  </si>
  <si>
    <t>EHWCHBOD1E</t>
  </si>
  <si>
    <t>Heat only: Boiler plant (decentralised) - Wood Chips</t>
  </si>
  <si>
    <t>Heat only: Boiler plant (centralised) - Natural gas</t>
  </si>
  <si>
    <t>Heat only: Boiler plant (centralised) - Heavy Fuel Oil</t>
  </si>
  <si>
    <t>EHDSLBOD1E</t>
  </si>
  <si>
    <t>Heat only: Boiler plant (decentralised) - Heavy Fuel Oil</t>
  </si>
  <si>
    <t>EHELCBHE1CE</t>
  </si>
  <si>
    <t>Heat only: Electric heater (centralised) - Electricity</t>
  </si>
  <si>
    <t>EHELCBHE1DE</t>
  </si>
  <si>
    <t>Heat only: Electric heater (decentralised) - Electricity</t>
  </si>
  <si>
    <t>EHWPEBOC1E</t>
  </si>
  <si>
    <t>Heat only: Boiler plant (centralised) - Wood Pellets</t>
  </si>
  <si>
    <t>EHWPEBOD1E</t>
  </si>
  <si>
    <t>Heat only: Boiler plant (decentralised) - Wood Pellets</t>
  </si>
  <si>
    <t>EHWSTBOC1E</t>
  </si>
  <si>
    <t>Heat only: Boiler plant (centralised) - Waste</t>
  </si>
  <si>
    <t>EHWSTBOD1E</t>
  </si>
  <si>
    <t>Heat only: Boiler plant (decentralised) - Waste</t>
  </si>
  <si>
    <t>EHNGABOD1E</t>
  </si>
  <si>
    <t>Heat only: Boiler plant (decentralised) - Natural gas</t>
  </si>
  <si>
    <t>Heat only: Boiler plant (decentralised) - Heavy FuelOil</t>
  </si>
  <si>
    <t>EHELCBHEC1E</t>
  </si>
  <si>
    <t>EHELCBHED1E</t>
  </si>
  <si>
    <t>Old DH Plants belonging to the previous apporach</t>
  </si>
  <si>
    <t>Total Installed capacity for power only plants are from TIMES-Nord-Pool. Installed capacity for DH plants are from Flex4RES</t>
  </si>
  <si>
    <t>Source: Flex4RES database 2012. "Data" Workbook, sheet "15"</t>
  </si>
  <si>
    <t>Source: Flex4RES database 2012. "Data" Workbook, sheet "16"</t>
  </si>
  <si>
    <t>Previous methodology</t>
  </si>
  <si>
    <t>District heating capacities</t>
  </si>
  <si>
    <t>Capacity end of year</t>
  </si>
  <si>
    <t>Code</t>
  </si>
  <si>
    <t>NO1_A1</t>
  </si>
  <si>
    <t>.</t>
  </si>
  <si>
    <t>GBPR_MUNIWASTE</t>
  </si>
  <si>
    <t>GBPR</t>
  </si>
  <si>
    <t>Back Pressure</t>
  </si>
  <si>
    <t>GHOB_MUNIWASTE</t>
  </si>
  <si>
    <t>GHOB</t>
  </si>
  <si>
    <t>Boiler</t>
  </si>
  <si>
    <t>GHOB_WOODWASTE</t>
  </si>
  <si>
    <t>GETOH</t>
  </si>
  <si>
    <t>Electricity to heat</t>
  </si>
  <si>
    <t>GHOB_WOODCHIPS</t>
  </si>
  <si>
    <t>Calculation</t>
  </si>
  <si>
    <t>Comparison</t>
  </si>
  <si>
    <t>GHOB_DRYWOODCHIPS</t>
  </si>
  <si>
    <t>Type</t>
  </si>
  <si>
    <t>Flex4RES</t>
  </si>
  <si>
    <t>TIMES-NordPool</t>
  </si>
  <si>
    <t>GHOB_WOODPELLETS</t>
  </si>
  <si>
    <t>CEN</t>
  </si>
  <si>
    <t>GHOB_LPG</t>
  </si>
  <si>
    <t>GHOB_BIOGAS</t>
  </si>
  <si>
    <t>GHOB_WASTEHEAT</t>
  </si>
  <si>
    <t>GHOB_FUELOIL</t>
  </si>
  <si>
    <t>Aggregated acrross the power regions</t>
  </si>
  <si>
    <t>GHOB_LNG</t>
  </si>
  <si>
    <t>TIMES_NordPool</t>
  </si>
  <si>
    <t>Delta</t>
  </si>
  <si>
    <t>GETOH_HEATPUMP</t>
  </si>
  <si>
    <t>GETOH_ELECTRICBOILER</t>
  </si>
  <si>
    <t>NO1_A2</t>
  </si>
  <si>
    <t>Heat only: Boiler plant - Waste</t>
  </si>
  <si>
    <t>Heat only: Boiler plant - Wood pellets</t>
  </si>
  <si>
    <t>Heat only: Boiler plant - Biogas</t>
  </si>
  <si>
    <t>Heat only: Boiler plant - Waste heat</t>
  </si>
  <si>
    <t>Heat only: Boiler plant - Biodiesel</t>
  </si>
  <si>
    <t>GHOB_BIOOIL</t>
  </si>
  <si>
    <t>GHOB_NATGAS</t>
  </si>
  <si>
    <t>DEC</t>
  </si>
  <si>
    <t>NO2_A1</t>
  </si>
  <si>
    <t>NO3_A1</t>
  </si>
  <si>
    <t>GETOH_HEATPUMP3</t>
  </si>
  <si>
    <t xml:space="preserve">Heat only: Boiler plant - Waste </t>
  </si>
  <si>
    <t>Heat only: Boiler plant - Wood Pellets</t>
  </si>
  <si>
    <t>GHOB_OTHERGAS</t>
  </si>
  <si>
    <t>NO3_A2</t>
  </si>
  <si>
    <t>NO4_A1</t>
  </si>
  <si>
    <t>Tot</t>
  </si>
  <si>
    <t>NO5_A1</t>
  </si>
  <si>
    <t>Electricity Generated</t>
  </si>
  <si>
    <t>Heat Generated</t>
  </si>
  <si>
    <t>GWh</t>
  </si>
  <si>
    <t>TJ</t>
  </si>
  <si>
    <t xml:space="preserve">Coal </t>
  </si>
  <si>
    <t>Oil</t>
  </si>
  <si>
    <t>Gas</t>
  </si>
  <si>
    <t>Biofuels</t>
  </si>
  <si>
    <t>Nuclear</t>
  </si>
  <si>
    <t>Geothermal</t>
  </si>
  <si>
    <t>PV</t>
  </si>
  <si>
    <t>Solar thermal</t>
  </si>
  <si>
    <t>Tide</t>
  </si>
  <si>
    <t>Other</t>
  </si>
  <si>
    <t>Imp</t>
  </si>
  <si>
    <t>Exp</t>
  </si>
  <si>
    <t>Total production</t>
  </si>
  <si>
    <t>Final consumption</t>
  </si>
  <si>
    <t>ktoe</t>
  </si>
  <si>
    <t>Fuel inputs</t>
  </si>
  <si>
    <t>Crude Oil</t>
  </si>
  <si>
    <t>Oil Products</t>
  </si>
  <si>
    <t>Nat Gas</t>
  </si>
  <si>
    <t>Geothermal + Solar</t>
  </si>
  <si>
    <t>Biofuels and waste</t>
  </si>
  <si>
    <t>Electricity</t>
  </si>
  <si>
    <t>Electricity Plants</t>
  </si>
  <si>
    <t>CHP Plants</t>
  </si>
  <si>
    <t>Heat Plants</t>
  </si>
  <si>
    <t>Tot.</t>
  </si>
  <si>
    <t>Plants Defined in TIMES-DK April 2017</t>
  </si>
  <si>
    <t>Currency Conversion factors extracted from "SysSettings" from TIEMS-DK (April 2017)</t>
  </si>
  <si>
    <t>CEFF</t>
  </si>
  <si>
    <t>Share-I~UP~2010</t>
  </si>
  <si>
    <t>Share-I~UP~2012</t>
  </si>
  <si>
    <t>Share-I~UP~2015</t>
  </si>
  <si>
    <t>Share-I~UP~2020</t>
  </si>
  <si>
    <t>Share-I~UP~2025</t>
  </si>
  <si>
    <t>Share-I~UP~2050</t>
  </si>
  <si>
    <t>Share-I~UP~0</t>
  </si>
  <si>
    <t>*STOCK HET</t>
  </si>
  <si>
    <t>Installed Heat Capacity</t>
  </si>
  <si>
    <t xml:space="preserve">MW      </t>
  </si>
  <si>
    <t>DKW</t>
  </si>
  <si>
    <t>TimeSlice</t>
  </si>
  <si>
    <t>Attribute</t>
  </si>
  <si>
    <t>AllRegions</t>
  </si>
  <si>
    <t>Cset_CN</t>
  </si>
  <si>
    <t>CURR</t>
  </si>
  <si>
    <t>Other_Indexes</t>
  </si>
  <si>
    <t>G_DYEAR</t>
  </si>
  <si>
    <t>DKE</t>
  </si>
  <si>
    <t>G_CUREX</t>
  </si>
  <si>
    <t>MKr10</t>
  </si>
  <si>
    <t>MKr12</t>
  </si>
  <si>
    <t>MKr11</t>
  </si>
  <si>
    <t>MKr13</t>
  </si>
  <si>
    <t>MKr14</t>
  </si>
  <si>
    <t>MKr15</t>
  </si>
  <si>
    <t>MKr16</t>
  </si>
  <si>
    <t>CHP: Back pressure plant (decentralised) - Waste</t>
  </si>
  <si>
    <t>Discount</t>
  </si>
  <si>
    <t>CHP: Back pressure plant (centralised)  - Waste</t>
  </si>
  <si>
    <t>Neglected</t>
  </si>
  <si>
    <t>CHP and Heat Only Plants</t>
  </si>
  <si>
    <t>Power Only Plants</t>
  </si>
  <si>
    <t>* Reservoir hydropower</t>
  </si>
  <si>
    <t>AGT: reservoir hydropower is adjusted here instead of in GKRATE</t>
  </si>
  <si>
    <t>GHYRS_WATER</t>
  </si>
  <si>
    <t>* Run-of-river hydropower</t>
  </si>
  <si>
    <t>GHYRR_WATER</t>
  </si>
  <si>
    <t>* Wind power</t>
  </si>
  <si>
    <t>GWND_WIND</t>
  </si>
  <si>
    <t>* Other power-only technologies</t>
  </si>
  <si>
    <t>GCND_NATGAS4</t>
  </si>
  <si>
    <t>GCND_NATGAS2</t>
  </si>
  <si>
    <t>GHYRS_WATER DAM</t>
  </si>
  <si>
    <t>GHYRS_WATER ROR</t>
  </si>
  <si>
    <t>Plnats characteristics assumed in Flex4RES can be consulted in "Data" excel workbook in the sheet "16"</t>
  </si>
  <si>
    <t>GCND_NATGAS2 CCGT</t>
  </si>
  <si>
    <t>GCND_NATGAS4 GT</t>
  </si>
  <si>
    <t>%</t>
  </si>
  <si>
    <t>New Split</t>
  </si>
  <si>
    <t>Old Power Only Plants belonging to the previous apporach</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</si>
  <si>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</si>
  <si>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</si>
  <si>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</si>
  <si>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</si>
  <si>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</si>
  <si>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</si>
  <si>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</si>
  <si>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</si>
  <si>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</si>
  <si>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</si>
  <si>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</si>
  <si>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</si>
  <si>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</si>
  <si>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</si>
  <si>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</si>
  <si>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</si>
  <si>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</si>
  <si>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</si>
  <si>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</si>
  <si>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</si>
  <si>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</si>
  <si>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</si>
  <si>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</si>
  <si>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</si>
  <si>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</si>
  <si>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</si>
  <si>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</si>
  <si>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</si>
  <si>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</si>
  <si>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</si>
  <si>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</si>
  <si>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</si>
  <si>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</si>
  <si>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</si>
  <si>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</si>
  <si>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</si>
  <si>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</si>
  <si>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</si>
  <si>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</si>
  <si>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NO1</t>
  </si>
  <si>
    <t>NO2</t>
  </si>
  <si>
    <t>NO1:</t>
  </si>
  <si>
    <t>NO2:</t>
  </si>
  <si>
    <t>Thermal Electric: Gas turbine  - Natural gas</t>
  </si>
  <si>
    <t>Thermal Electric: Gas turbine combined cycle - Natural gas</t>
  </si>
  <si>
    <t>Thermal Electrict: Gas turbine  - Natural gas</t>
  </si>
  <si>
    <t>Thermal electric: Gas turbine - Heavy Fuel Oil</t>
  </si>
  <si>
    <t>EHHFOBOC1E</t>
  </si>
  <si>
    <t>EHHFOBOD1E</t>
  </si>
  <si>
    <t>EHELCBOC1E</t>
  </si>
  <si>
    <t>EHELCBOD1E</t>
  </si>
  <si>
    <t>Heat only: Boiler plant (centralised) - Electricity</t>
  </si>
  <si>
    <t>Heat only: Boiler plant (decentralised) - Electricity</t>
  </si>
  <si>
    <t>Thermal Electric: Steam condensing turbine - Waste - New 2012</t>
  </si>
  <si>
    <t>ERWINWON1N</t>
  </si>
  <si>
    <t>ERWINWON2N</t>
  </si>
  <si>
    <t>FT-ELCDSB</t>
  </si>
  <si>
    <t>Fuel Technology BioDiesel ELC</t>
  </si>
  <si>
    <t>DSB1</t>
  </si>
  <si>
    <t>ELCDSB</t>
  </si>
  <si>
    <t>DSB2</t>
  </si>
  <si>
    <t>BioDiesel ELC</t>
  </si>
  <si>
    <t>ELCSTM</t>
  </si>
  <si>
    <t xml:space="preserve">Dummy Steam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</si>
</sst>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 #,##0_-;_-* &quot;-&quot;_-;_-@_-"/>
    <numFmt numFmtId="43" formatCode="_-* #,##0.00_-;\-* #,##0.00_-;_-* &quot;-&quot;??_-;_-@_-"/>
    <numFmt numFmtId="164" formatCode="#,##0.0;\-#,##0.0;0\ \ \ "/>
    <numFmt numFmtId="165" formatCode="0.000"/>
    <numFmt numFmtId="166" formatCode="0.000;\-0.000;0\ \ \ \ \ \ \ \ "/>
    <numFmt numFmtId="167" formatCode="_-&quot;€&quot;\ * #,##0.00_-;\-&quot;€&quot;\ * #,##0.00_-;_-&quot;€&quot;\ * &quot;-&quot;??_-;_-@_-"/>
    <numFmt numFmtId="168" formatCode="#,##0;\-\ #,##0;_-\ &quot;- &quot;"/>
    <numFmt numFmtId="169" formatCode="0.0;\-0.0;0"/>
    <numFmt numFmtId="170" formatCode="\Te\x\t"/>
    <numFmt numFmtId="171" formatCode="0.0"/>
    <numFmt numFmtId="172" formatCode="0.0000"/>
    <numFmt numFmtId="173" formatCode="#,##0.00000"/>
    <numFmt numFmtId="174" formatCode="#,##0.0000"/>
    <numFmt numFmtId="175" formatCode="_ * #,##0_ ;_ * \-#,##0_ ;_ * &quot;-&quot;??_ ;_ @_ "/>
  </numFmts>
  <fonts count="59"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1"/>
      <name val="Calibri"/>
      <family val="2"/>
      <scheme val="minor"/>
    </font>
    <font>
      <sz val="10"/>
      <color rgb="FFFF0000"/>
      <name val="Calibri"/>
      <family val="2"/>
    </font>
    <font>
      <sz val="15"/>
      <color rgb="FFFF0000"/>
      <name val="Calibri"/>
      <family val="2"/>
    </font>
    <font>
      <sz val="10"/>
      <color rgb="FF000000"/>
      <name val="Calibri"/>
      <family val="2"/>
    </font>
    <font>
      <b/>
      <sz val="10"/>
      <color theme="1"/>
      <name val="Calibri"/>
      <family val="2"/>
    </font>
    <font>
      <sz val="11"/>
      <color rgb="FF000000"/>
      <name val="Calibri"/>
      <family val="2"/>
    </font>
    <font>
      <sz val="11"/>
      <color rgb="FF3F3F76"/>
      <name val="Calibri"/>
      <family val="2"/>
      <scheme val="minor"/>
    </font>
    <font>
      <b/>
      <sz val="11"/>
      <color theme="1"/>
      <name val="Calibri"/>
      <family val="2"/>
      <scheme val="minor"/>
    </font>
    <font>
      <b/>
      <sz val="10"/>
      <name val="Arial"/>
      <family val="2"/>
    </font>
    <font>
      <b/>
      <sz val="11"/>
      <color rgb="FF000000"/>
      <name val="Calibri"/>
      <family val="2"/>
    </font>
    <font>
      <b/>
      <sz val="11"/>
      <color theme="1"/>
      <name val="Calibri"/>
      <family val="2"/>
    </font>
    <font>
      <sz val="12"/>
      <color rgb="FFFF6600"/>
      <name val="Arial"/>
      <family val="2"/>
    </font>
    <font>
      <b/>
      <sz val="35"/>
      <color theme="1"/>
      <name val="Calibri"/>
      <family val="2"/>
      <scheme val="minor"/>
    </font>
    <font>
      <sz val="11"/>
      <color rgb="FF3F3F76"/>
      <name val="Calibri"/>
      <family val="2"/>
    </font>
    <font>
      <b/>
      <sz val="15"/>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52">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2F2F2"/>
        <bgColor rgb="FF000000"/>
      </patternFill>
    </fill>
    <fill>
      <patternFill patternType="solid">
        <fgColor rgb="FFD9D9D9"/>
        <bgColor rgb="FF000000"/>
      </patternFill>
    </fill>
    <fill>
      <patternFill patternType="solid">
        <fgColor rgb="FFFFFF00"/>
        <bgColor rgb="FF000000"/>
      </patternFill>
    </fill>
    <fill>
      <patternFill patternType="solid">
        <fgColor theme="0" tint="-0.14999847407452621"/>
        <bgColor rgb="FF000000"/>
      </patternFill>
    </fill>
    <fill>
      <patternFill patternType="solid">
        <fgColor rgb="FFFFCC99"/>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
      <patternFill patternType="solid">
        <fgColor rgb="FFFFFF99"/>
        <bgColor rgb="FF000000"/>
      </patternFill>
    </fill>
    <fill>
      <patternFill patternType="solid">
        <fgColor theme="1"/>
        <bgColor indexed="64"/>
      </patternFill>
    </fill>
    <fill>
      <patternFill patternType="solid">
        <fgColor rgb="FFFFCC99"/>
        <bgColor rgb="FFFFFFFF"/>
      </patternFill>
    </fill>
    <fill>
      <patternFill patternType="solid">
        <fgColor theme="6" tint="0.7999816888943144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54">
    <xf numFmtId="0" fontId="0" fillId="0" borderId="0"/>
    <xf numFmtId="0" fontId="7" fillId="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1" fillId="22"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7" fillId="2" borderId="0" applyNumberFormat="0" applyBorder="0" applyAlignment="0" applyProtection="0"/>
    <xf numFmtId="0" fontId="12" fillId="26" borderId="8" applyNumberFormat="0" applyAlignment="0" applyProtection="0"/>
    <xf numFmtId="0" fontId="13" fillId="3" borderId="1" applyNumberFormat="0" applyAlignment="0" applyProtection="0"/>
    <xf numFmtId="0" fontId="14" fillId="0" borderId="9" applyNumberFormat="0" applyFill="0" applyAlignment="0" applyProtection="0"/>
    <xf numFmtId="0" fontId="15" fillId="27" borderId="10" applyNumberFormat="0" applyAlignment="0" applyProtection="0"/>
    <xf numFmtId="0" fontId="1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31" borderId="0" applyNumberFormat="0" applyBorder="0" applyAlignment="0" applyProtection="0"/>
    <xf numFmtId="0" fontId="16" fillId="0" borderId="0"/>
    <xf numFmtId="0"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0" fontId="16" fillId="0" borderId="0"/>
    <xf numFmtId="0" fontId="18" fillId="17" borderId="8"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0" fontId="20" fillId="32" borderId="0" applyNumberFormat="0" applyBorder="0" applyAlignment="0" applyProtection="0"/>
    <xf numFmtId="0" fontId="16" fillId="0" borderId="0"/>
    <xf numFmtId="0" fontId="21" fillId="0" borderId="0"/>
    <xf numFmtId="0" fontId="21" fillId="0" borderId="0"/>
    <xf numFmtId="0" fontId="21" fillId="0" borderId="0"/>
    <xf numFmtId="0" fontId="22" fillId="0" borderId="0"/>
    <xf numFmtId="0" fontId="17"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17" fillId="0" borderId="0"/>
    <xf numFmtId="0" fontId="6"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0" fillId="0" borderId="0"/>
    <xf numFmtId="0" fontId="10"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9" fillId="0" borderId="0"/>
    <xf numFmtId="0" fontId="17" fillId="33" borderId="11" applyNumberFormat="0" applyFont="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23" fillId="26" borderId="12" applyNumberFormat="0" applyAlignment="0" applyProtection="0"/>
    <xf numFmtId="0" fontId="16"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8" fillId="0" borderId="14" applyNumberFormat="0" applyFill="0" applyAlignment="0" applyProtection="0"/>
    <xf numFmtId="0" fontId="29" fillId="0" borderId="15" applyNumberFormat="0" applyFill="0" applyAlignment="0" applyProtection="0"/>
    <xf numFmtId="0" fontId="29" fillId="0" borderId="0" applyNumberFormat="0" applyFill="0" applyBorder="0" applyAlignment="0" applyProtection="0"/>
    <xf numFmtId="0" fontId="30" fillId="0" borderId="16" applyNumberFormat="0" applyFill="0" applyAlignment="0" applyProtection="0"/>
    <xf numFmtId="0" fontId="31" fillId="13" borderId="0" applyNumberFormat="0" applyBorder="0" applyAlignment="0" applyProtection="0"/>
    <xf numFmtId="0" fontId="32" fillId="14" borderId="0" applyNumberFormat="0" applyBorder="0" applyAlignment="0" applyProtection="0"/>
    <xf numFmtId="0" fontId="5" fillId="0" borderId="0"/>
    <xf numFmtId="0" fontId="5" fillId="0" borderId="0"/>
    <xf numFmtId="0" fontId="5" fillId="0" borderId="0"/>
    <xf numFmtId="0" fontId="5" fillId="0" borderId="0"/>
    <xf numFmtId="0" fontId="46" fillId="42" borderId="1" applyNumberFormat="0" applyAlignment="0" applyProtection="0"/>
    <xf numFmtId="0" fontId="4" fillId="0" borderId="0"/>
    <xf numFmtId="0" fontId="17" fillId="0" borderId="0"/>
    <xf numFmtId="43" fontId="6" fillId="0" borderId="0" applyFont="0" applyFill="0" applyBorder="0" applyAlignment="0" applyProtection="0"/>
  </cellStyleXfs>
  <cellXfs count="388">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8" fillId="4" borderId="0" xfId="0" applyFont="1" applyFill="1"/>
    <xf numFmtId="0" fontId="0" fillId="5" borderId="0" xfId="0" applyFont="1" applyFill="1" applyAlignment="1">
      <alignment horizontal="left" indent="1"/>
    </xf>
    <xf numFmtId="0" fontId="9" fillId="0" borderId="0" xfId="0" applyFont="1"/>
    <xf numFmtId="0" fontId="0" fillId="6" borderId="0" xfId="0" applyFill="1"/>
    <xf numFmtId="0" fontId="9" fillId="7"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9" fillId="7" borderId="2" xfId="0" applyFont="1" applyFill="1" applyBorder="1" applyAlignment="1">
      <alignment horizontal="center" vertical="center" wrapText="1"/>
    </xf>
    <xf numFmtId="0" fontId="9" fillId="7" borderId="2" xfId="0" applyFont="1" applyFill="1" applyBorder="1" applyAlignment="1">
      <alignment horizontal="center" vertical="center"/>
    </xf>
    <xf numFmtId="0" fontId="9" fillId="7" borderId="2" xfId="0" applyFont="1" applyFill="1" applyBorder="1" applyAlignment="1">
      <alignment horizontal="right" vertical="center" wrapText="1"/>
    </xf>
    <xf numFmtId="0" fontId="0" fillId="0" borderId="0" xfId="0" applyFont="1" applyAlignment="1">
      <alignment wrapText="1"/>
    </xf>
    <xf numFmtId="0" fontId="9" fillId="8" borderId="4" xfId="0" applyFont="1" applyFill="1" applyBorder="1" applyAlignment="1">
      <alignment horizontal="left" vertical="center" wrapText="1"/>
    </xf>
    <xf numFmtId="0" fontId="9" fillId="8" borderId="4" xfId="0" applyFont="1" applyFill="1" applyBorder="1" applyAlignment="1">
      <alignment horizontal="right" vertical="center" wrapText="1"/>
    </xf>
    <xf numFmtId="0" fontId="9" fillId="8" borderId="5" xfId="0" applyFont="1" applyFill="1" applyBorder="1" applyAlignment="1">
      <alignment horizontal="right" vertical="center" wrapText="1"/>
    </xf>
    <xf numFmtId="0" fontId="9" fillId="8" borderId="4" xfId="0" applyFont="1" applyFill="1" applyBorder="1" applyAlignment="1">
      <alignment horizontal="center" vertical="center" wrapText="1"/>
    </xf>
    <xf numFmtId="0" fontId="9" fillId="8" borderId="4" xfId="0" applyFont="1" applyFill="1" applyBorder="1" applyAlignment="1">
      <alignment horizontal="center" vertical="center"/>
    </xf>
    <xf numFmtId="0" fontId="9" fillId="8" borderId="5" xfId="0" applyFont="1" applyFill="1" applyBorder="1" applyAlignment="1">
      <alignment horizontal="center" vertical="center" wrapText="1"/>
    </xf>
    <xf numFmtId="0" fontId="9" fillId="9" borderId="4" xfId="0" applyFont="1" applyFill="1" applyBorder="1" applyAlignment="1">
      <alignment horizontal="left"/>
    </xf>
    <xf numFmtId="0" fontId="9" fillId="9" borderId="4" xfId="0" applyFont="1" applyFill="1" applyBorder="1" applyAlignment="1">
      <alignment horizontal="right"/>
    </xf>
    <xf numFmtId="0" fontId="9" fillId="9" borderId="5" xfId="0" applyFont="1" applyFill="1" applyBorder="1" applyAlignment="1">
      <alignment horizontal="right"/>
    </xf>
    <xf numFmtId="0" fontId="9" fillId="9" borderId="4" xfId="0" applyFont="1" applyFill="1" applyBorder="1" applyAlignment="1">
      <alignment horizontal="center"/>
    </xf>
    <xf numFmtId="0" fontId="9" fillId="9" borderId="6" xfId="0" applyFont="1" applyFill="1" applyBorder="1" applyAlignment="1">
      <alignment horizontal="right"/>
    </xf>
    <xf numFmtId="0" fontId="0" fillId="0" borderId="0" xfId="0" applyFont="1" applyFill="1"/>
    <xf numFmtId="165" fontId="0" fillId="0" borderId="0" xfId="0" applyNumberFormat="1" applyFont="1" applyFill="1"/>
    <xf numFmtId="166" fontId="0" fillId="0" borderId="0" xfId="0" applyNumberFormat="1" applyFont="1" applyFill="1"/>
    <xf numFmtId="0" fontId="9" fillId="0" borderId="0" xfId="0" applyFont="1" applyFill="1"/>
    <xf numFmtId="0" fontId="33" fillId="0" borderId="0" xfId="0" applyFont="1" applyFill="1"/>
    <xf numFmtId="0" fontId="9" fillId="0" borderId="0" xfId="0" applyFont="1" applyFill="1" applyAlignment="1">
      <alignment vertical="top" wrapText="1"/>
    </xf>
    <xf numFmtId="0" fontId="9" fillId="0" borderId="0" xfId="0" applyFont="1" applyFill="1" applyAlignment="1">
      <alignment horizontal="center" vertical="top" wrapText="1"/>
    </xf>
    <xf numFmtId="0" fontId="9" fillId="0" borderId="0" xfId="0" applyFont="1" applyFill="1" applyAlignment="1">
      <alignment vertical="center"/>
    </xf>
    <xf numFmtId="164" fontId="9" fillId="0" borderId="0" xfId="0" applyNumberFormat="1" applyFont="1" applyFill="1"/>
    <xf numFmtId="0" fontId="9" fillId="0" borderId="0" xfId="1" applyFont="1" applyFill="1" applyAlignment="1"/>
    <xf numFmtId="0" fontId="9" fillId="0" borderId="0" xfId="1" applyFont="1" applyFill="1" applyAlignment="1">
      <alignment horizontal="center"/>
    </xf>
    <xf numFmtId="0" fontId="9" fillId="0" borderId="0" xfId="1" applyFont="1" applyFill="1"/>
    <xf numFmtId="0" fontId="9" fillId="9" borderId="17" xfId="0" applyFont="1" applyFill="1" applyBorder="1" applyAlignment="1">
      <alignment horizontal="right"/>
    </xf>
    <xf numFmtId="0" fontId="35" fillId="0" borderId="0" xfId="0" applyFont="1"/>
    <xf numFmtId="0" fontId="0" fillId="8" borderId="0" xfId="0" applyFont="1" applyFill="1"/>
    <xf numFmtId="0" fontId="36" fillId="8" borderId="0" xfId="0" applyFont="1" applyFill="1"/>
    <xf numFmtId="0" fontId="37" fillId="8" borderId="4" xfId="0" applyFont="1" applyFill="1" applyBorder="1" applyAlignment="1">
      <alignment horizontal="left" vertical="center" wrapText="1"/>
    </xf>
    <xf numFmtId="0" fontId="37" fillId="8" borderId="4" xfId="0" applyFont="1" applyFill="1" applyBorder="1" applyAlignment="1">
      <alignment horizontal="right" vertical="center" wrapText="1"/>
    </xf>
    <xf numFmtId="0" fontId="37" fillId="8" borderId="5" xfId="0" applyFont="1" applyFill="1" applyBorder="1" applyAlignment="1">
      <alignment horizontal="right" vertical="center" wrapText="1"/>
    </xf>
    <xf numFmtId="0" fontId="37" fillId="8" borderId="4" xfId="0" applyFont="1" applyFill="1" applyBorder="1" applyAlignment="1">
      <alignment horizontal="center" vertical="center" wrapText="1"/>
    </xf>
    <xf numFmtId="0" fontId="37" fillId="9" borderId="4" xfId="0" applyFont="1" applyFill="1" applyBorder="1" applyAlignment="1">
      <alignment horizontal="left"/>
    </xf>
    <xf numFmtId="0" fontId="37" fillId="9" borderId="4" xfId="0" applyFont="1" applyFill="1" applyBorder="1" applyAlignment="1">
      <alignment horizontal="right"/>
    </xf>
    <xf numFmtId="0" fontId="37" fillId="9" borderId="23" xfId="0" applyFont="1" applyFill="1" applyBorder="1" applyAlignment="1">
      <alignment horizontal="right"/>
    </xf>
    <xf numFmtId="170" fontId="0" fillId="6" borderId="0" xfId="0" applyNumberFormat="1" applyFill="1"/>
    <xf numFmtId="170" fontId="34" fillId="0" borderId="0" xfId="0" applyNumberFormat="1" applyFont="1"/>
    <xf numFmtId="170" fontId="0" fillId="0" borderId="0" xfId="0" applyNumberFormat="1" applyFont="1"/>
    <xf numFmtId="170" fontId="33" fillId="7" borderId="18" xfId="0" applyNumberFormat="1" applyFont="1" applyFill="1" applyBorder="1"/>
    <xf numFmtId="170" fontId="9" fillId="34" borderId="19" xfId="0" applyNumberFormat="1" applyFont="1" applyFill="1" applyBorder="1" applyAlignment="1">
      <alignment horizontal="left" vertical="top" wrapText="1"/>
    </xf>
    <xf numFmtId="170" fontId="0" fillId="0" borderId="0" xfId="0" applyNumberFormat="1" applyFill="1"/>
    <xf numFmtId="170" fontId="9" fillId="0" borderId="0" xfId="0" applyNumberFormat="1" applyFont="1"/>
    <xf numFmtId="170" fontId="33" fillId="7" borderId="2" xfId="0" applyNumberFormat="1" applyFont="1" applyFill="1" applyBorder="1"/>
    <xf numFmtId="170" fontId="33" fillId="7" borderId="2" xfId="0" applyNumberFormat="1" applyFont="1" applyFill="1" applyBorder="1" applyAlignment="1">
      <alignment horizontal="left"/>
    </xf>
    <xf numFmtId="170" fontId="9" fillId="34" borderId="4" xfId="0" applyNumberFormat="1" applyFont="1" applyFill="1" applyBorder="1" applyAlignment="1">
      <alignment horizontal="left" vertical="top" wrapText="1"/>
    </xf>
    <xf numFmtId="170" fontId="0" fillId="10" borderId="21" xfId="0" applyNumberFormat="1" applyFont="1" applyFill="1" applyBorder="1"/>
    <xf numFmtId="170" fontId="0" fillId="11" borderId="2" xfId="0" applyNumberFormat="1" applyFont="1" applyFill="1" applyBorder="1"/>
    <xf numFmtId="170" fontId="0" fillId="11" borderId="0" xfId="0" applyNumberFormat="1" applyFont="1" applyFill="1" applyBorder="1"/>
    <xf numFmtId="170" fontId="0" fillId="11" borderId="20" xfId="0" applyNumberFormat="1" applyFont="1" applyFill="1" applyBorder="1"/>
    <xf numFmtId="170" fontId="0" fillId="10" borderId="0" xfId="0" applyNumberFormat="1" applyFont="1" applyFill="1" applyBorder="1"/>
    <xf numFmtId="0" fontId="0" fillId="0" borderId="0" xfId="0" applyBorder="1"/>
    <xf numFmtId="0" fontId="0" fillId="0" borderId="20" xfId="0" applyBorder="1"/>
    <xf numFmtId="0" fontId="0" fillId="0" borderId="0" xfId="0" applyFill="1" applyBorder="1"/>
    <xf numFmtId="0" fontId="38"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9" fillId="7" borderId="18" xfId="0" applyFont="1" applyFill="1" applyBorder="1" applyAlignment="1">
      <alignment horizontal="left" vertical="center" wrapText="1"/>
    </xf>
    <xf numFmtId="1" fontId="9" fillId="35" borderId="22" xfId="0" applyNumberFormat="1" applyFont="1" applyFill="1" applyBorder="1" applyAlignment="1">
      <alignment horizontal="right"/>
    </xf>
    <xf numFmtId="1" fontId="9" fillId="35" borderId="18" xfId="0" applyNumberFormat="1" applyFont="1" applyFill="1" applyBorder="1" applyAlignment="1">
      <alignment horizontal="right"/>
    </xf>
    <xf numFmtId="0" fontId="9" fillId="34" borderId="19" xfId="0" applyFont="1" applyFill="1" applyBorder="1" applyAlignment="1">
      <alignment horizontal="left" wrapText="1"/>
    </xf>
    <xf numFmtId="0" fontId="9" fillId="34" borderId="19" xfId="0" applyFont="1" applyFill="1" applyBorder="1" applyAlignment="1">
      <alignment horizontal="right" wrapText="1"/>
    </xf>
    <xf numFmtId="0" fontId="9" fillId="36" borderId="0" xfId="0" applyFont="1" applyFill="1"/>
    <xf numFmtId="169" fontId="9" fillId="36" borderId="0" xfId="0" applyNumberFormat="1" applyFont="1" applyFill="1"/>
    <xf numFmtId="0" fontId="39" fillId="7" borderId="25" xfId="0" applyFont="1" applyFill="1" applyBorder="1" applyAlignment="1">
      <alignment horizontal="right" vertical="center" wrapText="1"/>
    </xf>
    <xf numFmtId="1" fontId="0" fillId="0" borderId="0" xfId="0" applyNumberFormat="1"/>
    <xf numFmtId="2" fontId="0" fillId="0" borderId="0" xfId="0" applyNumberFormat="1"/>
    <xf numFmtId="0" fontId="0" fillId="38" borderId="0" xfId="0" applyFont="1" applyFill="1" applyBorder="1"/>
    <xf numFmtId="171" fontId="0" fillId="38" borderId="24" xfId="0" applyNumberFormat="1" applyFont="1" applyFill="1" applyBorder="1"/>
    <xf numFmtId="2" fontId="0" fillId="38" borderId="0" xfId="0" applyNumberFormat="1" applyFont="1" applyFill="1" applyBorder="1"/>
    <xf numFmtId="165" fontId="0" fillId="38" borderId="0" xfId="0" applyNumberFormat="1" applyFont="1" applyFill="1" applyBorder="1"/>
    <xf numFmtId="0" fontId="0" fillId="39" borderId="0" xfId="0" applyFont="1" applyFill="1" applyBorder="1"/>
    <xf numFmtId="0" fontId="0" fillId="39" borderId="7" xfId="0" applyFont="1" applyFill="1" applyBorder="1"/>
    <xf numFmtId="2" fontId="0" fillId="39" borderId="0" xfId="0" applyNumberFormat="1" applyFont="1" applyFill="1" applyBorder="1"/>
    <xf numFmtId="2" fontId="0" fillId="40" borderId="0" xfId="0" applyNumberFormat="1" applyFont="1" applyFill="1" applyBorder="1"/>
    <xf numFmtId="171" fontId="0" fillId="39" borderId="24" xfId="0" applyNumberFormat="1" applyFont="1" applyFill="1" applyBorder="1"/>
    <xf numFmtId="165" fontId="0" fillId="39" borderId="0" xfId="0" applyNumberFormat="1" applyFont="1" applyFill="1" applyBorder="1"/>
    <xf numFmtId="0" fontId="0" fillId="38" borderId="24" xfId="0" applyFont="1" applyFill="1" applyBorder="1"/>
    <xf numFmtId="0" fontId="0" fillId="39" borderId="0" xfId="0" applyFont="1" applyFill="1" applyBorder="1" applyAlignment="1">
      <alignment horizontal="left"/>
    </xf>
    <xf numFmtId="171" fontId="0" fillId="39" borderId="24" xfId="0" applyNumberFormat="1" applyFont="1" applyFill="1" applyBorder="1" applyAlignment="1"/>
    <xf numFmtId="165" fontId="0" fillId="39" borderId="0" xfId="0" applyNumberFormat="1" applyFont="1" applyFill="1" applyBorder="1" applyAlignment="1"/>
    <xf numFmtId="1" fontId="0" fillId="39" borderId="0" xfId="0" applyNumberFormat="1" applyFont="1" applyFill="1" applyBorder="1"/>
    <xf numFmtId="0" fontId="9" fillId="8" borderId="26" xfId="0" applyFont="1" applyFill="1" applyBorder="1" applyAlignment="1">
      <alignment horizontal="center" vertical="center" wrapText="1"/>
    </xf>
    <xf numFmtId="0" fontId="40" fillId="9" borderId="26" xfId="0" applyFont="1" applyFill="1" applyBorder="1" applyAlignment="1">
      <alignment horizontal="right"/>
    </xf>
    <xf numFmtId="166" fontId="0" fillId="0" borderId="0" xfId="0" applyNumberFormat="1" applyFill="1"/>
    <xf numFmtId="171" fontId="0" fillId="39" borderId="24" xfId="0" applyNumberFormat="1" applyFont="1" applyFill="1" applyBorder="1" applyAlignment="1">
      <alignment horizontal="right"/>
    </xf>
    <xf numFmtId="171" fontId="0" fillId="39" borderId="0" xfId="0" applyNumberFormat="1" applyFont="1" applyFill="1" applyBorder="1" applyAlignment="1"/>
    <xf numFmtId="171" fontId="0" fillId="38" borderId="0" xfId="0" applyNumberFormat="1" applyFont="1" applyFill="1" applyBorder="1"/>
    <xf numFmtId="170" fontId="0" fillId="0" borderId="0" xfId="0" applyNumberFormat="1" applyFont="1" applyFill="1" applyBorder="1"/>
    <xf numFmtId="0" fontId="41" fillId="0" borderId="0" xfId="0" applyFont="1"/>
    <xf numFmtId="2" fontId="0" fillId="41" borderId="0" xfId="0" applyNumberFormat="1" applyFont="1" applyFill="1" applyBorder="1"/>
    <xf numFmtId="165" fontId="0" fillId="41" borderId="0" xfId="0" applyNumberFormat="1" applyFont="1" applyFill="1" applyBorder="1"/>
    <xf numFmtId="0" fontId="0" fillId="41" borderId="0" xfId="0" applyFont="1" applyFill="1" applyBorder="1"/>
    <xf numFmtId="0" fontId="0" fillId="41" borderId="0" xfId="0" applyFont="1" applyFill="1" applyBorder="1" applyAlignment="1">
      <alignment horizontal="left"/>
    </xf>
    <xf numFmtId="171" fontId="0" fillId="41" borderId="24" xfId="0" applyNumberFormat="1" applyFont="1" applyFill="1" applyBorder="1" applyAlignment="1"/>
    <xf numFmtId="165" fontId="0" fillId="41" borderId="0" xfId="0" applyNumberFormat="1" applyFont="1" applyFill="1" applyBorder="1" applyAlignment="1"/>
    <xf numFmtId="171" fontId="0" fillId="41" borderId="0" xfId="0" applyNumberFormat="1" applyFont="1" applyFill="1" applyBorder="1" applyAlignment="1"/>
    <xf numFmtId="0" fontId="0" fillId="38" borderId="2" xfId="0" applyFont="1" applyFill="1" applyBorder="1"/>
    <xf numFmtId="171" fontId="0" fillId="38" borderId="25" xfId="0" applyNumberFormat="1" applyFont="1" applyFill="1" applyBorder="1"/>
    <xf numFmtId="165" fontId="0" fillId="38" borderId="2" xfId="0" applyNumberFormat="1" applyFont="1" applyFill="1" applyBorder="1"/>
    <xf numFmtId="0" fontId="0" fillId="39" borderId="2" xfId="0" applyFont="1" applyFill="1" applyBorder="1"/>
    <xf numFmtId="0" fontId="0" fillId="39" borderId="2" xfId="0" applyFont="1" applyFill="1" applyBorder="1" applyAlignment="1">
      <alignment horizontal="left"/>
    </xf>
    <xf numFmtId="171" fontId="0" fillId="39" borderId="25" xfId="0" applyNumberFormat="1" applyFont="1" applyFill="1" applyBorder="1" applyAlignment="1">
      <alignment horizontal="right"/>
    </xf>
    <xf numFmtId="165" fontId="0" fillId="39" borderId="2" xfId="0" applyNumberFormat="1" applyFont="1" applyFill="1" applyBorder="1" applyAlignment="1"/>
    <xf numFmtId="171" fontId="0" fillId="39" borderId="2" xfId="0" applyNumberFormat="1" applyFont="1" applyFill="1" applyBorder="1" applyAlignment="1"/>
    <xf numFmtId="165" fontId="0" fillId="39" borderId="2" xfId="0" applyNumberFormat="1" applyFont="1" applyFill="1" applyBorder="1"/>
    <xf numFmtId="1" fontId="0" fillId="39" borderId="2" xfId="0" applyNumberFormat="1" applyFont="1" applyFill="1" applyBorder="1"/>
    <xf numFmtId="0" fontId="0" fillId="0" borderId="2" xfId="0" applyBorder="1"/>
    <xf numFmtId="171" fontId="0" fillId="38" borderId="2" xfId="0" applyNumberFormat="1" applyFont="1" applyFill="1" applyBorder="1"/>
    <xf numFmtId="2" fontId="43" fillId="38" borderId="2" xfId="0" applyNumberFormat="1" applyFont="1" applyFill="1" applyBorder="1"/>
    <xf numFmtId="2" fontId="0" fillId="39" borderId="2" xfId="0" applyNumberFormat="1" applyFont="1" applyFill="1" applyBorder="1"/>
    <xf numFmtId="0" fontId="0" fillId="0" borderId="2" xfId="0" applyFill="1" applyBorder="1"/>
    <xf numFmtId="0" fontId="0" fillId="0" borderId="0" xfId="0" applyFill="1"/>
    <xf numFmtId="0" fontId="41" fillId="0" borderId="0" xfId="0" applyFont="1" applyAlignment="1">
      <alignment vertical="top"/>
    </xf>
    <xf numFmtId="0" fontId="0" fillId="11" borderId="0" xfId="0" applyFont="1" applyFill="1"/>
    <xf numFmtId="0" fontId="0" fillId="11" borderId="7" xfId="0" applyFont="1" applyFill="1" applyBorder="1"/>
    <xf numFmtId="2" fontId="0" fillId="11" borderId="0" xfId="0" applyNumberFormat="1" applyFont="1" applyFill="1"/>
    <xf numFmtId="165" fontId="0" fillId="11" borderId="0" xfId="0" applyNumberFormat="1" applyFont="1" applyFill="1"/>
    <xf numFmtId="0" fontId="0" fillId="10" borderId="0" xfId="0" applyFont="1" applyFill="1"/>
    <xf numFmtId="0" fontId="0" fillId="0" borderId="7" xfId="0" applyFont="1" applyFill="1" applyBorder="1"/>
    <xf numFmtId="0" fontId="0" fillId="0" borderId="18" xfId="0" applyFont="1" applyFill="1" applyBorder="1"/>
    <xf numFmtId="0" fontId="0" fillId="0" borderId="2" xfId="0" applyFont="1" applyFill="1" applyBorder="1"/>
    <xf numFmtId="0" fontId="0" fillId="0" borderId="3" xfId="0" applyFont="1" applyFill="1" applyBorder="1"/>
    <xf numFmtId="2" fontId="0" fillId="0" borderId="2" xfId="0" applyNumberFormat="1" applyFont="1" applyFill="1" applyBorder="1"/>
    <xf numFmtId="171" fontId="0" fillId="0" borderId="2" xfId="0" applyNumberFormat="1" applyFont="1" applyFill="1" applyBorder="1"/>
    <xf numFmtId="165" fontId="0" fillId="0" borderId="2" xfId="0" applyNumberFormat="1" applyFont="1" applyFill="1" applyBorder="1"/>
    <xf numFmtId="2" fontId="0" fillId="0" borderId="0" xfId="0" applyNumberFormat="1" applyFont="1" applyFill="1"/>
    <xf numFmtId="171" fontId="0" fillId="0" borderId="0" xfId="0" applyNumberFormat="1" applyFont="1" applyFill="1" applyBorder="1"/>
    <xf numFmtId="2" fontId="22" fillId="11" borderId="0" xfId="0" applyNumberFormat="1" applyFont="1" applyFill="1" applyBorder="1"/>
    <xf numFmtId="2" fontId="0" fillId="0" borderId="0" xfId="0" applyNumberFormat="1" applyFont="1" applyFill="1" applyBorder="1"/>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5" fillId="0" borderId="0" xfId="0" applyFont="1"/>
    <xf numFmtId="0" fontId="33" fillId="0" borderId="0" xfId="0" applyFont="1" applyFill="1" applyAlignment="1">
      <alignment vertical="top" wrapText="1"/>
    </xf>
    <xf numFmtId="170" fontId="42" fillId="0" borderId="0" xfId="0" applyNumberFormat="1" applyFont="1" applyAlignment="1">
      <alignment vertical="center"/>
    </xf>
    <xf numFmtId="170" fontId="0" fillId="0" borderId="2" xfId="0" applyNumberFormat="1" applyFont="1" applyFill="1" applyBorder="1"/>
    <xf numFmtId="0" fontId="0" fillId="0" borderId="2" xfId="0" applyFont="1" applyBorder="1"/>
    <xf numFmtId="170" fontId="0" fillId="0" borderId="2" xfId="0" applyNumberFormat="1" applyFont="1" applyBorder="1"/>
    <xf numFmtId="0" fontId="0" fillId="0" borderId="0" xfId="0" applyFont="1" applyBorder="1"/>
    <xf numFmtId="0" fontId="44" fillId="0" borderId="0" xfId="0" applyFont="1"/>
    <xf numFmtId="0" fontId="0" fillId="0" borderId="0" xfId="0" applyFont="1" applyFill="1" applyBorder="1"/>
    <xf numFmtId="165" fontId="0" fillId="0" borderId="0" xfId="0" applyNumberFormat="1" applyFont="1" applyFill="1" applyBorder="1"/>
    <xf numFmtId="2" fontId="0" fillId="0" borderId="3" xfId="0" applyNumberFormat="1" applyFont="1" applyFill="1" applyBorder="1"/>
    <xf numFmtId="2" fontId="0" fillId="0" borderId="7" xfId="0" applyNumberFormat="1" applyFont="1" applyFill="1" applyBorder="1"/>
    <xf numFmtId="0" fontId="0" fillId="0" borderId="20" xfId="0" applyFont="1" applyFill="1" applyBorder="1"/>
    <xf numFmtId="0" fontId="0" fillId="0" borderId="27" xfId="0" applyFont="1" applyFill="1" applyBorder="1"/>
    <xf numFmtId="0" fontId="0" fillId="0" borderId="0" xfId="0" applyFont="1" applyFill="1" applyBorder="1" applyAlignment="1">
      <alignment horizontal="left"/>
    </xf>
    <xf numFmtId="0" fontId="0" fillId="0" borderId="7" xfId="0" applyFont="1" applyFill="1" applyBorder="1" applyAlignment="1">
      <alignment horizontal="left"/>
    </xf>
    <xf numFmtId="2" fontId="0" fillId="0" borderId="0" xfId="0" applyNumberFormat="1" applyFont="1" applyFill="1" applyBorder="1" applyAlignment="1"/>
    <xf numFmtId="165" fontId="0" fillId="0" borderId="0" xfId="0" applyNumberFormat="1" applyFont="1" applyFill="1" applyBorder="1" applyAlignment="1"/>
    <xf numFmtId="0" fontId="0" fillId="0" borderId="0" xfId="0" applyFont="1" applyFill="1" applyBorder="1" applyAlignment="1"/>
    <xf numFmtId="171" fontId="0" fillId="0" borderId="0" xfId="0" applyNumberFormat="1" applyFont="1" applyFill="1" applyBorder="1" applyAlignment="1"/>
    <xf numFmtId="171" fontId="0" fillId="0" borderId="0" xfId="0" applyNumberFormat="1" applyFont="1" applyFill="1"/>
    <xf numFmtId="2" fontId="0" fillId="0" borderId="7" xfId="0" applyNumberFormat="1" applyFont="1" applyFill="1" applyBorder="1" applyAlignment="1"/>
    <xf numFmtId="165" fontId="0" fillId="0" borderId="20" xfId="0" applyNumberFormat="1" applyFont="1" applyFill="1" applyBorder="1"/>
    <xf numFmtId="0" fontId="4" fillId="0" borderId="0" xfId="451"/>
    <xf numFmtId="0" fontId="48" fillId="0" borderId="0" xfId="451" applyFont="1"/>
    <xf numFmtId="0" fontId="47" fillId="36" borderId="0" xfId="451" applyFont="1" applyFill="1"/>
    <xf numFmtId="0" fontId="49" fillId="0" borderId="29" xfId="451" applyFont="1" applyFill="1" applyBorder="1"/>
    <xf numFmtId="0" fontId="4" fillId="0" borderId="21" xfId="451" applyBorder="1"/>
    <xf numFmtId="0" fontId="4" fillId="0" borderId="30" xfId="451" applyBorder="1"/>
    <xf numFmtId="0" fontId="30" fillId="0" borderId="0" xfId="451" applyFont="1" applyFill="1" applyBorder="1" applyAlignment="1">
      <alignment horizontal="left"/>
    </xf>
    <xf numFmtId="0" fontId="47" fillId="44" borderId="0" xfId="451" applyFont="1" applyFill="1"/>
    <xf numFmtId="0" fontId="4" fillId="0" borderId="31" xfId="451" applyBorder="1"/>
    <xf numFmtId="0" fontId="22" fillId="0" borderId="0" xfId="451" applyFont="1" applyFill="1" applyBorder="1"/>
    <xf numFmtId="0" fontId="22" fillId="0" borderId="32" xfId="451" applyFont="1" applyFill="1" applyBorder="1"/>
    <xf numFmtId="0" fontId="30" fillId="0" borderId="33" xfId="451" applyFont="1" applyFill="1" applyBorder="1"/>
    <xf numFmtId="0" fontId="22" fillId="0" borderId="31" xfId="451" applyFont="1" applyFill="1" applyBorder="1"/>
    <xf numFmtId="0" fontId="46" fillId="36" borderId="1" xfId="450" quotePrefix="1" applyFill="1" applyAlignment="1">
      <alignment horizontal="left"/>
    </xf>
    <xf numFmtId="0" fontId="46" fillId="45" borderId="1" xfId="450" quotePrefix="1" applyFill="1"/>
    <xf numFmtId="0" fontId="46" fillId="0" borderId="1" xfId="450" applyFill="1"/>
    <xf numFmtId="1" fontId="46" fillId="0" borderId="1" xfId="450" applyNumberFormat="1" applyFill="1"/>
    <xf numFmtId="0" fontId="47" fillId="0" borderId="0" xfId="451" applyFont="1"/>
    <xf numFmtId="0" fontId="4" fillId="0" borderId="0" xfId="451" applyBorder="1"/>
    <xf numFmtId="0" fontId="4" fillId="0" borderId="32" xfId="451" applyBorder="1"/>
    <xf numFmtId="0" fontId="4" fillId="36" borderId="0" xfId="451" applyFill="1"/>
    <xf numFmtId="0" fontId="4" fillId="45" borderId="0" xfId="451" applyFill="1"/>
    <xf numFmtId="0" fontId="46" fillId="43" borderId="1" xfId="450" applyFill="1"/>
    <xf numFmtId="0" fontId="4" fillId="0" borderId="31" xfId="451" applyFill="1" applyBorder="1"/>
    <xf numFmtId="0" fontId="4" fillId="0" borderId="0" xfId="451" applyFill="1" applyBorder="1"/>
    <xf numFmtId="0" fontId="4" fillId="0" borderId="32" xfId="451" applyFill="1" applyBorder="1"/>
    <xf numFmtId="0" fontId="46" fillId="37" borderId="1" xfId="450" applyFill="1"/>
    <xf numFmtId="1" fontId="4" fillId="0" borderId="0" xfId="451" applyNumberFormat="1"/>
    <xf numFmtId="0" fontId="4" fillId="0" borderId="31" xfId="451" applyFont="1" applyFill="1" applyBorder="1"/>
    <xf numFmtId="2" fontId="4" fillId="0" borderId="32" xfId="451" applyNumberFormat="1" applyFont="1" applyFill="1" applyBorder="1" applyAlignment="1"/>
    <xf numFmtId="0" fontId="4" fillId="0" borderId="34" xfId="451" applyFont="1" applyFill="1" applyBorder="1"/>
    <xf numFmtId="0" fontId="4" fillId="0" borderId="19" xfId="451" applyFill="1" applyBorder="1"/>
    <xf numFmtId="0" fontId="4" fillId="0" borderId="19" xfId="451" applyFont="1" applyFill="1" applyBorder="1"/>
    <xf numFmtId="0" fontId="4" fillId="0" borderId="35" xfId="451" applyFill="1" applyBorder="1"/>
    <xf numFmtId="2" fontId="4" fillId="0" borderId="0" xfId="451" applyNumberFormat="1"/>
    <xf numFmtId="0" fontId="46" fillId="46" borderId="1" xfId="450" quotePrefix="1" applyFill="1"/>
    <xf numFmtId="0" fontId="46" fillId="0" borderId="1" xfId="450" quotePrefix="1" applyFill="1" applyAlignment="1">
      <alignment horizontal="left"/>
    </xf>
    <xf numFmtId="0" fontId="46" fillId="43" borderId="1" xfId="450" quotePrefix="1" applyFill="1" applyAlignment="1">
      <alignment horizontal="left"/>
    </xf>
    <xf numFmtId="0" fontId="4" fillId="46" borderId="0" xfId="451" applyFill="1"/>
    <xf numFmtId="0" fontId="46" fillId="37" borderId="1" xfId="450" quotePrefix="1" applyFill="1" applyAlignment="1">
      <alignment horizontal="left"/>
    </xf>
    <xf numFmtId="0" fontId="4" fillId="44" borderId="0" xfId="451" applyFill="1"/>
    <xf numFmtId="0" fontId="4" fillId="47" borderId="0" xfId="451" applyFill="1"/>
    <xf numFmtId="0" fontId="46" fillId="44" borderId="1" xfId="450" quotePrefix="1" applyFill="1" applyAlignment="1">
      <alignment horizontal="left"/>
    </xf>
    <xf numFmtId="0" fontId="46" fillId="47" borderId="1" xfId="450" quotePrefix="1" applyFill="1"/>
    <xf numFmtId="0" fontId="50" fillId="0" borderId="0" xfId="451" applyFont="1" applyFill="1" applyBorder="1"/>
    <xf numFmtId="0" fontId="4" fillId="35" borderId="0" xfId="451" applyFill="1"/>
    <xf numFmtId="0" fontId="46" fillId="35" borderId="1" xfId="450" quotePrefix="1" applyFill="1"/>
    <xf numFmtId="0" fontId="46" fillId="43" borderId="0" xfId="450" applyFill="1" applyBorder="1" applyAlignment="1">
      <alignment horizontal="left"/>
    </xf>
    <xf numFmtId="0" fontId="46" fillId="0" borderId="0" xfId="450" applyFill="1" applyBorder="1"/>
    <xf numFmtId="0" fontId="49" fillId="0" borderId="0" xfId="451" applyFont="1" applyFill="1" applyBorder="1"/>
    <xf numFmtId="0" fontId="9" fillId="7" borderId="2" xfId="451" applyFont="1" applyFill="1" applyBorder="1" applyAlignment="1">
      <alignment horizontal="left" vertical="center" wrapText="1"/>
    </xf>
    <xf numFmtId="0" fontId="9" fillId="7" borderId="3" xfId="451" applyFont="1" applyFill="1" applyBorder="1" applyAlignment="1">
      <alignment horizontal="left" vertical="center" wrapText="1"/>
    </xf>
    <xf numFmtId="0" fontId="9" fillId="7" borderId="2" xfId="451" applyFont="1" applyFill="1" applyBorder="1" applyAlignment="1">
      <alignment horizontal="center" vertical="center" wrapText="1"/>
    </xf>
    <xf numFmtId="0" fontId="9" fillId="7" borderId="3" xfId="451" applyFont="1" applyFill="1" applyBorder="1" applyAlignment="1">
      <alignment horizontal="center" vertical="center"/>
    </xf>
    <xf numFmtId="0" fontId="9" fillId="7" borderId="3" xfId="451" applyFont="1" applyFill="1" applyBorder="1" applyAlignment="1">
      <alignment horizontal="center" vertical="center" wrapText="1"/>
    </xf>
    <xf numFmtId="0" fontId="9" fillId="7" borderId="2" xfId="451" applyFont="1" applyFill="1" applyBorder="1" applyAlignment="1">
      <alignment horizontal="right" vertical="center" wrapText="1"/>
    </xf>
    <xf numFmtId="0" fontId="51" fillId="0" borderId="0" xfId="451" applyFont="1" applyFill="1" applyBorder="1"/>
    <xf numFmtId="0" fontId="17" fillId="0" borderId="0" xfId="452" applyFont="1" applyFill="1" applyBorder="1"/>
    <xf numFmtId="0" fontId="9" fillId="8" borderId="4" xfId="451" applyFont="1" applyFill="1" applyBorder="1" applyAlignment="1">
      <alignment horizontal="left" vertical="center" wrapText="1"/>
    </xf>
    <xf numFmtId="0" fontId="9" fillId="8" borderId="4" xfId="451" applyFont="1" applyFill="1" applyBorder="1" applyAlignment="1">
      <alignment horizontal="right" vertical="center" wrapText="1"/>
    </xf>
    <xf numFmtId="0" fontId="9" fillId="8" borderId="3" xfId="451" applyFont="1" applyFill="1" applyBorder="1" applyAlignment="1">
      <alignment horizontal="right" vertical="center" wrapText="1"/>
    </xf>
    <xf numFmtId="0" fontId="9" fillId="8" borderId="4" xfId="451" applyFont="1" applyFill="1" applyBorder="1" applyAlignment="1">
      <alignment horizontal="center" vertical="center" wrapText="1"/>
    </xf>
    <xf numFmtId="0" fontId="9" fillId="8" borderId="3" xfId="451" applyFont="1" applyFill="1" applyBorder="1" applyAlignment="1">
      <alignment horizontal="center" vertical="center"/>
    </xf>
    <xf numFmtId="0" fontId="9" fillId="8" borderId="3" xfId="451" applyFont="1" applyFill="1" applyBorder="1" applyAlignment="1">
      <alignment horizontal="center" vertical="center" wrapText="1"/>
    </xf>
    <xf numFmtId="0" fontId="9" fillId="9" borderId="17" xfId="451" applyFont="1" applyFill="1" applyBorder="1" applyAlignment="1">
      <alignment horizontal="left"/>
    </xf>
    <xf numFmtId="0" fontId="9" fillId="9" borderId="17" xfId="451" applyFont="1" applyFill="1" applyBorder="1" applyAlignment="1">
      <alignment horizontal="right"/>
    </xf>
    <xf numFmtId="0" fontId="9" fillId="9" borderId="28" xfId="451" applyFont="1" applyFill="1" applyBorder="1" applyAlignment="1">
      <alignment horizontal="center"/>
    </xf>
    <xf numFmtId="0" fontId="9" fillId="9" borderId="17" xfId="451" applyFont="1" applyFill="1" applyBorder="1" applyAlignment="1">
      <alignment horizontal="center"/>
    </xf>
    <xf numFmtId="0" fontId="9" fillId="9" borderId="28" xfId="451" applyFont="1" applyFill="1" applyBorder="1" applyAlignment="1">
      <alignment horizontal="right"/>
    </xf>
    <xf numFmtId="0" fontId="9" fillId="9" borderId="28" xfId="451" applyFont="1" applyFill="1" applyBorder="1" applyAlignment="1">
      <alignment horizontal="left"/>
    </xf>
    <xf numFmtId="0" fontId="4" fillId="10" borderId="0" xfId="451" applyFont="1" applyFill="1" applyBorder="1"/>
    <xf numFmtId="0" fontId="4" fillId="10" borderId="7" xfId="451" applyFont="1" applyFill="1" applyBorder="1"/>
    <xf numFmtId="4" fontId="4" fillId="10" borderId="0" xfId="451" applyNumberFormat="1" applyFont="1" applyFill="1" applyBorder="1"/>
    <xf numFmtId="4" fontId="4" fillId="10" borderId="7" xfId="451" applyNumberFormat="1" applyFont="1" applyFill="1" applyBorder="1"/>
    <xf numFmtId="172" fontId="4" fillId="10" borderId="0" xfId="451" applyNumberFormat="1" applyFont="1" applyFill="1" applyBorder="1"/>
    <xf numFmtId="0" fontId="41" fillId="43" borderId="0" xfId="451" applyFont="1" applyFill="1"/>
    <xf numFmtId="173" fontId="4" fillId="10" borderId="0" xfId="451" applyNumberFormat="1" applyFont="1" applyFill="1" applyBorder="1"/>
    <xf numFmtId="0" fontId="9" fillId="48" borderId="18" xfId="451" applyFont="1" applyFill="1" applyBorder="1" applyAlignment="1">
      <alignment horizontal="left" vertical="center" wrapText="1"/>
    </xf>
    <xf numFmtId="0" fontId="4" fillId="11" borderId="0" xfId="451" applyFont="1" applyFill="1" applyBorder="1"/>
    <xf numFmtId="0" fontId="4" fillId="11" borderId="7" xfId="451" applyFont="1" applyFill="1" applyBorder="1"/>
    <xf numFmtId="172" fontId="4" fillId="11" borderId="0" xfId="451" applyNumberFormat="1" applyFont="1" applyFill="1" applyBorder="1"/>
    <xf numFmtId="174" fontId="4" fillId="11" borderId="0" xfId="451" applyNumberFormat="1" applyFont="1" applyFill="1" applyBorder="1"/>
    <xf numFmtId="174" fontId="4" fillId="11" borderId="7" xfId="451" applyNumberFormat="1" applyFont="1" applyFill="1" applyBorder="1"/>
    <xf numFmtId="173" fontId="4" fillId="11" borderId="0" xfId="451" applyNumberFormat="1" applyFont="1" applyFill="1" applyBorder="1"/>
    <xf numFmtId="4" fontId="4" fillId="11" borderId="0" xfId="451" applyNumberFormat="1" applyFont="1" applyFill="1" applyBorder="1"/>
    <xf numFmtId="0" fontId="17" fillId="0" borderId="0" xfId="451" applyFont="1" applyFill="1" applyBorder="1"/>
    <xf numFmtId="0" fontId="4" fillId="11" borderId="0" xfId="451" applyFont="1" applyFill="1"/>
    <xf numFmtId="165" fontId="4" fillId="11" borderId="0" xfId="451" applyNumberFormat="1" applyFont="1" applyFill="1"/>
    <xf numFmtId="165" fontId="4" fillId="11" borderId="7" xfId="451" applyNumberFormat="1" applyFont="1" applyFill="1" applyBorder="1"/>
    <xf numFmtId="172" fontId="4" fillId="11" borderId="0" xfId="451" applyNumberFormat="1" applyFont="1" applyFill="1"/>
    <xf numFmtId="165" fontId="17" fillId="0" borderId="0" xfId="452" applyNumberFormat="1" applyFont="1" applyFill="1" applyBorder="1"/>
    <xf numFmtId="0" fontId="4" fillId="10" borderId="0" xfId="451" applyFont="1" applyFill="1"/>
    <xf numFmtId="172" fontId="4" fillId="10" borderId="0" xfId="451" applyNumberFormat="1" applyFont="1" applyFill="1"/>
    <xf numFmtId="172" fontId="41" fillId="43" borderId="0" xfId="451" applyNumberFormat="1" applyFont="1" applyFill="1"/>
    <xf numFmtId="171" fontId="4" fillId="11" borderId="0" xfId="451" applyNumberFormat="1" applyFont="1" applyFill="1"/>
    <xf numFmtId="2" fontId="4" fillId="10" borderId="0" xfId="451" applyNumberFormat="1" applyFont="1" applyFill="1"/>
    <xf numFmtId="0" fontId="17" fillId="0" borderId="20" xfId="452" applyFont="1" applyFill="1" applyBorder="1"/>
    <xf numFmtId="0" fontId="17" fillId="0" borderId="20" xfId="451" applyFont="1" applyFill="1" applyBorder="1"/>
    <xf numFmtId="171" fontId="4" fillId="11" borderId="0" xfId="451" applyNumberFormat="1" applyFont="1" applyFill="1" applyBorder="1"/>
    <xf numFmtId="2" fontId="4" fillId="10" borderId="0" xfId="451" applyNumberFormat="1" applyFont="1" applyFill="1" applyBorder="1"/>
    <xf numFmtId="0" fontId="9" fillId="7" borderId="2" xfId="451" applyFont="1" applyFill="1" applyBorder="1" applyAlignment="1">
      <alignment horizontal="center" vertical="center"/>
    </xf>
    <xf numFmtId="0" fontId="39" fillId="7" borderId="25" xfId="451" applyFont="1" applyFill="1" applyBorder="1" applyAlignment="1">
      <alignment horizontal="right" vertical="center" wrapText="1"/>
    </xf>
    <xf numFmtId="0" fontId="9" fillId="8" borderId="5" xfId="451" applyFont="1" applyFill="1" applyBorder="1" applyAlignment="1">
      <alignment horizontal="right" vertical="center" wrapText="1"/>
    </xf>
    <xf numFmtId="0" fontId="9" fillId="8" borderId="4" xfId="451" applyFont="1" applyFill="1" applyBorder="1" applyAlignment="1">
      <alignment horizontal="center" vertical="center"/>
    </xf>
    <xf numFmtId="0" fontId="9" fillId="8" borderId="5" xfId="451" applyFont="1" applyFill="1" applyBorder="1" applyAlignment="1">
      <alignment horizontal="center" vertical="center" wrapText="1"/>
    </xf>
    <xf numFmtId="0" fontId="9" fillId="9" borderId="4" xfId="451" applyFont="1" applyFill="1" applyBorder="1" applyAlignment="1">
      <alignment horizontal="left"/>
    </xf>
    <xf numFmtId="0" fontId="9" fillId="9" borderId="4" xfId="451" applyFont="1" applyFill="1" applyBorder="1" applyAlignment="1">
      <alignment horizontal="right"/>
    </xf>
    <xf numFmtId="0" fontId="9" fillId="9" borderId="5" xfId="451" applyFont="1" applyFill="1" applyBorder="1" applyAlignment="1">
      <alignment horizontal="right"/>
    </xf>
    <xf numFmtId="0" fontId="9" fillId="9" borderId="4" xfId="451" applyFont="1" applyFill="1" applyBorder="1" applyAlignment="1">
      <alignment horizontal="center"/>
    </xf>
    <xf numFmtId="0" fontId="9" fillId="9" borderId="6" xfId="451" applyFont="1" applyFill="1" applyBorder="1" applyAlignment="1">
      <alignment horizontal="right"/>
    </xf>
    <xf numFmtId="0" fontId="4" fillId="0" borderId="0" xfId="451" applyFont="1"/>
    <xf numFmtId="0" fontId="4" fillId="45" borderId="0" xfId="451" applyFont="1" applyFill="1"/>
    <xf numFmtId="170" fontId="17" fillId="0" borderId="0" xfId="451" applyNumberFormat="1" applyFont="1" applyFill="1" applyBorder="1"/>
    <xf numFmtId="170" fontId="4" fillId="0" borderId="0" xfId="451" applyNumberFormat="1" applyFill="1" applyBorder="1"/>
    <xf numFmtId="0" fontId="0" fillId="11" borderId="0" xfId="0" applyFont="1" applyFill="1" applyBorder="1"/>
    <xf numFmtId="0" fontId="0" fillId="11" borderId="0" xfId="0" applyFont="1" applyFill="1" applyBorder="1" applyAlignment="1">
      <alignment horizontal="left"/>
    </xf>
    <xf numFmtId="0" fontId="0" fillId="11" borderId="28"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2" fontId="0" fillId="11" borderId="28" xfId="0" applyNumberFormat="1" applyFont="1" applyFill="1" applyBorder="1"/>
    <xf numFmtId="171" fontId="0" fillId="11" borderId="0" xfId="0" applyNumberFormat="1" applyFont="1" applyFill="1" applyBorder="1"/>
    <xf numFmtId="165" fontId="0" fillId="11" borderId="0" xfId="0" applyNumberFormat="1" applyFont="1" applyFill="1" applyBorder="1"/>
    <xf numFmtId="0" fontId="0" fillId="11" borderId="7" xfId="0" applyFont="1" applyFill="1" applyBorder="1" applyAlignment="1">
      <alignment horizontal="left"/>
    </xf>
    <xf numFmtId="2" fontId="0" fillId="11" borderId="7" xfId="0" applyNumberFormat="1" applyFont="1" applyFill="1" applyBorder="1" applyAlignment="1"/>
    <xf numFmtId="2" fontId="0" fillId="11" borderId="7" xfId="0" applyNumberFormat="1" applyFont="1" applyFill="1" applyBorder="1"/>
    <xf numFmtId="0" fontId="0" fillId="11" borderId="2" xfId="0" applyFont="1" applyFill="1" applyBorder="1"/>
    <xf numFmtId="0" fontId="0" fillId="11" borderId="2" xfId="0" applyFont="1" applyFill="1" applyBorder="1" applyAlignment="1">
      <alignment horizontal="left"/>
    </xf>
    <xf numFmtId="0" fontId="0" fillId="11" borderId="3" xfId="0" applyFont="1" applyFill="1" applyBorder="1" applyAlignment="1">
      <alignment horizontal="left"/>
    </xf>
    <xf numFmtId="2" fontId="0" fillId="11" borderId="2" xfId="0" applyNumberFormat="1" applyFont="1" applyFill="1" applyBorder="1" applyAlignment="1"/>
    <xf numFmtId="2" fontId="0" fillId="11" borderId="2" xfId="0" applyNumberFormat="1" applyFont="1" applyFill="1" applyBorder="1"/>
    <xf numFmtId="2" fontId="0" fillId="11" borderId="3" xfId="0" applyNumberFormat="1" applyFont="1" applyFill="1" applyBorder="1"/>
    <xf numFmtId="171" fontId="0" fillId="11" borderId="2" xfId="0" applyNumberFormat="1" applyFont="1" applyFill="1" applyBorder="1"/>
    <xf numFmtId="165" fontId="0" fillId="11" borderId="2" xfId="0" applyNumberFormat="1" applyFont="1" applyFill="1" applyBorder="1"/>
    <xf numFmtId="0" fontId="0" fillId="11" borderId="3" xfId="0" applyFont="1" applyFill="1" applyBorder="1"/>
    <xf numFmtId="2" fontId="0" fillId="0" borderId="20" xfId="0" applyNumberFormat="1" applyFont="1" applyFill="1" applyBorder="1"/>
    <xf numFmtId="0" fontId="0" fillId="11" borderId="20" xfId="0" applyFont="1" applyFill="1" applyBorder="1"/>
    <xf numFmtId="0" fontId="0" fillId="11" borderId="27" xfId="0" applyFont="1" applyFill="1" applyBorder="1"/>
    <xf numFmtId="2" fontId="0" fillId="11" borderId="20" xfId="0" applyNumberFormat="1" applyFont="1" applyFill="1" applyBorder="1"/>
    <xf numFmtId="2" fontId="0" fillId="11" borderId="27" xfId="0" applyNumberFormat="1" applyFont="1" applyFill="1" applyBorder="1"/>
    <xf numFmtId="165" fontId="0" fillId="11" borderId="20" xfId="0" applyNumberFormat="1" applyFont="1" applyFill="1" applyBorder="1"/>
    <xf numFmtId="2" fontId="0" fillId="0" borderId="27" xfId="0" applyNumberFormat="1" applyFont="1" applyFill="1" applyBorder="1"/>
    <xf numFmtId="0" fontId="3" fillId="0" borderId="0" xfId="451" applyFont="1"/>
    <xf numFmtId="0" fontId="52" fillId="0" borderId="0" xfId="451" applyFont="1"/>
    <xf numFmtId="0" fontId="4" fillId="49" borderId="0" xfId="451" applyFill="1"/>
    <xf numFmtId="0" fontId="22" fillId="0" borderId="0" xfId="0" applyFont="1" applyFill="1" applyBorder="1"/>
    <xf numFmtId="0" fontId="53" fillId="50" borderId="1" xfId="450" quotePrefix="1" applyFont="1" applyFill="1" applyBorder="1"/>
    <xf numFmtId="0" fontId="53" fillId="50" borderId="1" xfId="450" quotePrefix="1" applyFont="1" applyFill="1" applyBorder="1" applyAlignment="1">
      <alignment horizontal="left"/>
    </xf>
    <xf numFmtId="0" fontId="53" fillId="50" borderId="1" xfId="450" applyFont="1" applyFill="1" applyBorder="1"/>
    <xf numFmtId="175" fontId="53" fillId="50" borderId="1" xfId="450" quotePrefix="1" applyNumberFormat="1" applyFont="1" applyFill="1" applyBorder="1" applyAlignment="1">
      <alignment horizontal="left"/>
    </xf>
    <xf numFmtId="2" fontId="45" fillId="0" borderId="0" xfId="453" applyNumberFormat="1" applyFont="1" applyFill="1" applyBorder="1" applyAlignment="1">
      <alignment horizontal="right"/>
    </xf>
    <xf numFmtId="2" fontId="53" fillId="50" borderId="1" xfId="450" applyNumberFormat="1" applyFont="1" applyFill="1" applyBorder="1" applyAlignment="1">
      <alignment horizontal="right"/>
    </xf>
    <xf numFmtId="2" fontId="53" fillId="50" borderId="1" xfId="450" quotePrefix="1" applyNumberFormat="1" applyFont="1" applyFill="1" applyBorder="1" applyAlignment="1">
      <alignment horizontal="right"/>
    </xf>
    <xf numFmtId="2" fontId="4" fillId="0" borderId="0" xfId="451" applyNumberFormat="1" applyAlignment="1">
      <alignment horizontal="right"/>
    </xf>
    <xf numFmtId="0" fontId="4" fillId="0" borderId="0" xfId="451" applyFill="1"/>
    <xf numFmtId="2" fontId="4" fillId="0" borderId="0" xfId="451" applyNumberFormat="1" applyFill="1"/>
    <xf numFmtId="2" fontId="3" fillId="0" borderId="0" xfId="451" applyNumberFormat="1" applyFont="1"/>
    <xf numFmtId="0" fontId="47" fillId="0" borderId="0" xfId="451" applyFont="1" applyFill="1"/>
    <xf numFmtId="0" fontId="47" fillId="0" borderId="29" xfId="451" applyFont="1" applyBorder="1"/>
    <xf numFmtId="0" fontId="47" fillId="0" borderId="30" xfId="451" applyFont="1" applyBorder="1"/>
    <xf numFmtId="0" fontId="4" fillId="36" borderId="31" xfId="451" applyFill="1" applyBorder="1"/>
    <xf numFmtId="2" fontId="4" fillId="0" borderId="32" xfId="451" applyNumberFormat="1" applyBorder="1"/>
    <xf numFmtId="0" fontId="4" fillId="44" borderId="31" xfId="451" applyFill="1" applyBorder="1"/>
    <xf numFmtId="0" fontId="4" fillId="0" borderId="34" xfId="451" applyBorder="1"/>
    <xf numFmtId="0" fontId="0" fillId="0" borderId="19" xfId="0" applyFont="1" applyFill="1" applyBorder="1"/>
    <xf numFmtId="0" fontId="4" fillId="0" borderId="19" xfId="451" applyBorder="1"/>
    <xf numFmtId="2" fontId="4" fillId="0" borderId="35" xfId="451" applyNumberFormat="1" applyBorder="1"/>
    <xf numFmtId="0" fontId="9" fillId="0" borderId="0" xfId="0" quotePrefix="1" applyFont="1" applyFill="1"/>
    <xf numFmtId="172" fontId="41" fillId="0" borderId="0" xfId="451" applyNumberFormat="1" applyFont="1" applyFill="1"/>
    <xf numFmtId="0" fontId="0" fillId="0" borderId="0" xfId="0" applyFont="1" applyAlignment="1">
      <alignment horizontal="left"/>
    </xf>
    <xf numFmtId="14" fontId="0" fillId="0" borderId="0" xfId="0" applyNumberFormat="1" applyFont="1" applyAlignment="1">
      <alignment horizontal="left"/>
    </xf>
    <xf numFmtId="0" fontId="9" fillId="7" borderId="18" xfId="0" applyFont="1" applyFill="1" applyBorder="1" applyAlignment="1">
      <alignment horizontal="center" vertical="center" wrapText="1"/>
    </xf>
    <xf numFmtId="0" fontId="0" fillId="44" borderId="0" xfId="0" applyFill="1"/>
    <xf numFmtId="0" fontId="0" fillId="44" borderId="0" xfId="0" applyFont="1" applyFill="1"/>
    <xf numFmtId="0" fontId="0" fillId="44" borderId="24" xfId="0" applyFill="1" applyBorder="1" applyAlignment="1">
      <alignment horizontal="center"/>
    </xf>
    <xf numFmtId="0" fontId="0" fillId="44" borderId="0" xfId="0" applyFill="1" applyBorder="1"/>
    <xf numFmtId="0" fontId="0" fillId="44" borderId="0" xfId="0" applyFont="1" applyFill="1" applyBorder="1"/>
    <xf numFmtId="0" fontId="0" fillId="44" borderId="7" xfId="0" applyFill="1" applyBorder="1"/>
    <xf numFmtId="0" fontId="0" fillId="44" borderId="0" xfId="0" applyNumberFormat="1" applyFill="1" applyBorder="1" applyAlignment="1">
      <alignment horizontal="center"/>
    </xf>
    <xf numFmtId="0" fontId="0" fillId="44" borderId="0" xfId="0" applyNumberFormat="1" applyFill="1" applyBorder="1"/>
    <xf numFmtId="0" fontId="0" fillId="44" borderId="0" xfId="0" applyFill="1" applyBorder="1" applyAlignment="1">
      <alignment horizontal="center"/>
    </xf>
    <xf numFmtId="0" fontId="2" fillId="36" borderId="0" xfId="451" applyFont="1" applyFill="1"/>
    <xf numFmtId="0" fontId="2" fillId="44" borderId="0" xfId="451" applyFont="1" applyFill="1"/>
    <xf numFmtId="0" fontId="2" fillId="0" borderId="0" xfId="451" applyFont="1"/>
    <xf numFmtId="0" fontId="54" fillId="0" borderId="0" xfId="0" applyFont="1" applyFill="1" applyAlignment="1">
      <alignment vertical="top"/>
    </xf>
    <xf numFmtId="0" fontId="1" fillId="36" borderId="0" xfId="451" applyFont="1" applyFill="1"/>
    <xf numFmtId="0" fontId="1" fillId="44" borderId="0" xfId="451" applyFont="1" applyFill="1"/>
    <xf numFmtId="172" fontId="9" fillId="0" borderId="20" xfId="200" applyNumberFormat="1" applyFont="1" applyFill="1" applyBorder="1"/>
    <xf numFmtId="0" fontId="9" fillId="0" borderId="20" xfId="200" applyFont="1" applyFill="1" applyBorder="1"/>
    <xf numFmtId="172" fontId="9" fillId="11" borderId="0" xfId="200" applyNumberFormat="1" applyFont="1" applyFill="1"/>
    <xf numFmtId="0" fontId="9" fillId="11" borderId="0" xfId="200" applyFont="1" applyFill="1"/>
    <xf numFmtId="172" fontId="9" fillId="11" borderId="2" xfId="200" applyNumberFormat="1" applyFont="1" applyFill="1" applyBorder="1"/>
    <xf numFmtId="0" fontId="9" fillId="11" borderId="2" xfId="200" applyFont="1" applyFill="1" applyBorder="1"/>
    <xf numFmtId="172" fontId="9" fillId="0" borderId="0" xfId="200" applyNumberFormat="1" applyFont="1" applyFill="1"/>
    <xf numFmtId="0" fontId="9" fillId="0" borderId="0" xfId="200" applyFont="1" applyFill="1"/>
    <xf numFmtId="2" fontId="41" fillId="11" borderId="2" xfId="0" applyNumberFormat="1" applyFont="1" applyFill="1" applyBorder="1" applyAlignment="1"/>
    <xf numFmtId="2" fontId="41" fillId="0" borderId="0" xfId="0" applyNumberFormat="1" applyFont="1" applyFill="1" applyBorder="1"/>
    <xf numFmtId="2" fontId="41" fillId="11" borderId="0" xfId="0" applyNumberFormat="1" applyFont="1" applyFill="1" applyBorder="1" applyAlignment="1"/>
    <xf numFmtId="0" fontId="41" fillId="11" borderId="0" xfId="0" applyFont="1" applyFill="1" applyBorder="1"/>
    <xf numFmtId="0" fontId="41" fillId="0" borderId="0" xfId="0" applyFont="1" applyFill="1" applyBorder="1"/>
    <xf numFmtId="2" fontId="41" fillId="11" borderId="0" xfId="0" applyNumberFormat="1" applyFont="1" applyFill="1" applyBorder="1"/>
    <xf numFmtId="2" fontId="41" fillId="0" borderId="0" xfId="0" applyNumberFormat="1" applyFont="1" applyFill="1" applyBorder="1" applyAlignment="1"/>
    <xf numFmtId="0" fontId="41" fillId="0" borderId="2" xfId="0" applyFont="1" applyFill="1" applyBorder="1"/>
    <xf numFmtId="0" fontId="41" fillId="11" borderId="2" xfId="0" applyFont="1" applyFill="1" applyBorder="1"/>
    <xf numFmtId="0" fontId="0" fillId="40" borderId="0" xfId="0" applyFont="1" applyFill="1" applyBorder="1"/>
    <xf numFmtId="0" fontId="0" fillId="39" borderId="28" xfId="0" applyFont="1" applyFill="1" applyBorder="1"/>
    <xf numFmtId="0" fontId="0" fillId="38" borderId="7" xfId="0" applyFont="1" applyFill="1" applyBorder="1"/>
    <xf numFmtId="0" fontId="0" fillId="41" borderId="7" xfId="0" applyFont="1" applyFill="1" applyBorder="1"/>
    <xf numFmtId="0" fontId="0" fillId="39" borderId="3" xfId="0" applyFont="1" applyFill="1" applyBorder="1"/>
    <xf numFmtId="0" fontId="0" fillId="44" borderId="2" xfId="0" applyFill="1" applyBorder="1"/>
    <xf numFmtId="0" fontId="0" fillId="44" borderId="3" xfId="0" applyFill="1" applyBorder="1"/>
    <xf numFmtId="0" fontId="0" fillId="44" borderId="2" xfId="0" applyNumberFormat="1" applyFill="1" applyBorder="1" applyAlignment="1">
      <alignment horizontal="center"/>
    </xf>
    <xf numFmtId="0" fontId="0" fillId="44" borderId="2" xfId="0" applyNumberFormat="1" applyFill="1" applyBorder="1"/>
    <xf numFmtId="170" fontId="0" fillId="10" borderId="2" xfId="0" applyNumberFormat="1" applyFont="1" applyFill="1" applyBorder="1"/>
    <xf numFmtId="170" fontId="0" fillId="51" borderId="0" xfId="0" applyNumberFormat="1" applyFill="1"/>
  </cellXfs>
  <cellStyles count="454">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xfId="1" builtinId="27"/>
    <cellStyle name="Bad 2" xfId="20" xr:uid="{00000000-0005-0000-0000-00001300000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xfId="453" builtinId="3"/>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xfId="450" builtinId="2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1" xr:uid="{00000000-0005-0000-0000-0000CA000000}"/>
    <cellStyle name="Normal 10 2" xfId="452" xr:uid="{00000000-0005-0000-0000-0000CB000000}"/>
    <cellStyle name="Normal 2" xfId="200" xr:uid="{00000000-0005-0000-0000-0000CC000000}"/>
    <cellStyle name="Normal 2 2" xfId="201" xr:uid="{00000000-0005-0000-0000-0000CD000000}"/>
    <cellStyle name="Normal 2 2 2" xfId="446" xr:uid="{00000000-0005-0000-0000-0000CE00000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Valore non valido" xfId="444" xr:uid="{00000000-0005-0000-0000-0000C4010000}"/>
    <cellStyle name="Valore valido" xfId="445" xr:uid="{00000000-0005-0000-0000-0000C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10885</xdr:colOff>
      <xdr:row>90</xdr:row>
      <xdr:rowOff>98802</xdr:rowOff>
    </xdr:from>
    <xdr:to>
      <xdr:col>24</xdr:col>
      <xdr:colOff>388711</xdr:colOff>
      <xdr:row>113</xdr:row>
      <xdr:rowOff>41121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1771" y="15219059"/>
          <a:ext cx="36482566" cy="3697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February</a:t>
          </a:r>
          <a:r>
            <a:rPr lang="da-DK" sz="1100" b="1" baseline="0"/>
            <a:t> 2017: </a:t>
          </a:r>
        </a:p>
        <a:p>
          <a:endParaRPr lang="da-DK" sz="1100" baseline="0"/>
        </a:p>
        <a:p>
          <a:r>
            <a:rPr lang="da-DK" sz="1100" b="1" baseline="0">
              <a:solidFill>
                <a:schemeClr val="dk1"/>
              </a:solidFill>
              <a:effectLst/>
              <a:latin typeface="+mn-lt"/>
              <a:ea typeface="+mn-ea"/>
              <a:cs typeface="+mn-cs"/>
            </a:rPr>
            <a:t>Previous methodology: </a:t>
          </a:r>
        </a:p>
        <a:p>
          <a:endParaRPr lang="da-DK"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P</a:t>
          </a:r>
          <a:r>
            <a:rPr lang="da-DK" sz="1100" b="1" i="1">
              <a:solidFill>
                <a:schemeClr val="dk1"/>
              </a:solidFill>
              <a:effectLst/>
              <a:latin typeface="+mn-lt"/>
              <a:ea typeface="+mn-ea"/>
              <a:cs typeface="+mn-cs"/>
            </a:rPr>
            <a:t>ower only</a:t>
          </a:r>
          <a:r>
            <a:rPr lang="da-DK" sz="1100" b="1" i="1" baseline="0">
              <a:solidFill>
                <a:schemeClr val="dk1"/>
              </a:solidFill>
              <a:effectLst/>
              <a:latin typeface="+mn-lt"/>
              <a:ea typeface="+mn-ea"/>
              <a:cs typeface="+mn-cs"/>
            </a:rPr>
            <a:t> plants </a:t>
          </a:r>
          <a:r>
            <a:rPr lang="da-DK" sz="1100" i="1" baseline="0">
              <a:solidFill>
                <a:schemeClr val="dk1"/>
              </a:solidFill>
              <a:effectLst/>
              <a:latin typeface="+mn-lt"/>
              <a:ea typeface="+mn-ea"/>
              <a:cs typeface="+mn-cs"/>
            </a:rPr>
            <a:t>are taken from the Nord Pool model (Total installed capacity). The split between NOR1 and NOR2 has been carried out based on the PLATTS database. Plants in the PLATTS database have been aggregated in the two power regions and kept separated in terms of prime mover and fuel category. Then knowing the share for each power region, I split the total installed capacity (NordPool) in to NOR1 and NOR2. Information related to such calculation steps are stored into the excel file called: "TIMES-NO inputs". Minor assumptions have been taken underway, e.g. coal power plants have been removed from the fleet since they are placed in the Svalbard islands. The assumptions are stored in the word file called: "Plan and Qs".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CHP plants </a:t>
          </a:r>
          <a:r>
            <a:rPr lang="da-DK" sz="1100" b="0" i="1" baseline="0">
              <a:solidFill>
                <a:schemeClr val="dk1"/>
              </a:solidFill>
              <a:effectLst/>
              <a:latin typeface="+mn-lt"/>
              <a:ea typeface="+mn-ea"/>
              <a:cs typeface="+mn-cs"/>
            </a:rPr>
            <a:t>are taken from TIMES-Nord Pool and split into the power regions thanks to the PLATTS database.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0" i="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1" baseline="0">
              <a:solidFill>
                <a:schemeClr val="dk1"/>
              </a:solidFill>
              <a:effectLst/>
              <a:latin typeface="+mn-lt"/>
              <a:ea typeface="+mn-ea"/>
              <a:cs typeface="+mn-cs"/>
            </a:rPr>
            <a:t>Heat only plants </a:t>
          </a:r>
          <a:r>
            <a:rPr lang="da-DK" sz="1100" i="1" baseline="0">
              <a:solidFill>
                <a:schemeClr val="dk1"/>
              </a:solidFill>
              <a:effectLst/>
              <a:latin typeface="+mn-lt"/>
              <a:ea typeface="+mn-ea"/>
              <a:cs typeface="+mn-cs"/>
            </a:rPr>
            <a:t>calculation can be found in the Heat Plants folder. At the actual status (14 Febr. 2017) the heat only plants come from the TIMES Nord Pool in terms of total installed capacities with few modifications. </a:t>
          </a:r>
          <a:endParaRPr lang="en-GB" i="1">
            <a:effectLst/>
          </a:endParaRPr>
        </a:p>
        <a:p>
          <a:endParaRPr lang="da-DK" sz="1100" b="0" i="1" baseline="0">
            <a:solidFill>
              <a:schemeClr val="dk1"/>
            </a:solidFill>
            <a:effectLst/>
            <a:latin typeface="+mn-lt"/>
            <a:ea typeface="+mn-ea"/>
            <a:cs typeface="+mn-cs"/>
          </a:endParaRPr>
        </a:p>
        <a:p>
          <a:r>
            <a:rPr lang="da-DK" sz="1100" b="0" i="1" baseline="0">
              <a:solidFill>
                <a:schemeClr val="dk1"/>
              </a:solidFill>
              <a:effectLst/>
              <a:latin typeface="+mn-lt"/>
              <a:ea typeface="+mn-ea"/>
              <a:cs typeface="+mn-cs"/>
            </a:rPr>
            <a:t>Heat-only-plants are taken from TIMES-Nord Pool and split into the power regions thanks to the share obtained from Blamorel 2013. Then since natural gas boilers are missing from such share I distributed such capacity equally between the two regions. I neglected waste boilers since they are not inlcuded in TIMES-NordPool while in Balmorel 2013 they are, and also you can find them in the statistics but with a minor contribution. The resulting numbers are shown here in this sheet.</a:t>
          </a:r>
        </a:p>
        <a:p>
          <a:endParaRPr lang="da-DK" sz="1100" b="0" i="1" baseline="0">
            <a:solidFill>
              <a:schemeClr val="dk1"/>
            </a:solidFill>
            <a:effectLst/>
            <a:latin typeface="+mn-lt"/>
            <a:ea typeface="+mn-ea"/>
            <a:cs typeface="+mn-cs"/>
          </a:endParaRPr>
        </a:p>
        <a:p>
          <a:pPr eaLnBrk="1" fontAlgn="auto" latinLnBrk="0" hangingPunct="1"/>
          <a:r>
            <a:rPr lang="da-DK" sz="1100" b="1" i="0" baseline="0">
              <a:solidFill>
                <a:schemeClr val="dk1"/>
              </a:solidFill>
              <a:effectLst/>
              <a:latin typeface="+mn-lt"/>
              <a:ea typeface="+mn-ea"/>
              <a:cs typeface="+mn-cs"/>
            </a:rPr>
            <a:t>Actual Methodology: 14th of April 2017 &amp; 21st of April 2017</a:t>
          </a:r>
        </a:p>
        <a:p>
          <a:pPr eaLnBrk="1" fontAlgn="auto" latinLnBrk="0" hangingPunct="1"/>
          <a:r>
            <a:rPr lang="en-GB">
              <a:effectLst/>
            </a:rPr>
            <a:t>See sheet "Flex4RES</a:t>
          </a:r>
        </a:p>
        <a:p>
          <a:endParaRPr lang="da-DK" sz="1100" b="0" i="1" baseline="0">
            <a:solidFill>
              <a:schemeClr val="dk1"/>
            </a:solidFill>
            <a:effectLst/>
            <a:latin typeface="+mn-lt"/>
            <a:ea typeface="+mn-ea"/>
            <a:cs typeface="+mn-cs"/>
          </a:endParaRPr>
        </a:p>
        <a:p>
          <a:r>
            <a:rPr lang="da-DK" sz="1100" b="0" i="0" baseline="0">
              <a:solidFill>
                <a:srgbClr val="FF0000"/>
              </a:solidFill>
              <a:effectLst/>
              <a:latin typeface="+mn-lt"/>
              <a:ea typeface="+mn-ea"/>
              <a:cs typeface="+mn-cs"/>
            </a:rPr>
            <a:t>How do we deal with decommissioning factor?</a:t>
          </a:r>
        </a:p>
      </xdr:txBody>
    </xdr:sp>
    <xdr:clientData/>
  </xdr:twoCellAnchor>
  <xdr:twoCellAnchor>
    <xdr:from>
      <xdr:col>27</xdr:col>
      <xdr:colOff>229053</xdr:colOff>
      <xdr:row>13</xdr:row>
      <xdr:rowOff>128362</xdr:rowOff>
    </xdr:from>
    <xdr:to>
      <xdr:col>39</xdr:col>
      <xdr:colOff>132442</xdr:colOff>
      <xdr:row>53</xdr:row>
      <xdr:rowOff>152400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0599853" y="3138262"/>
          <a:ext cx="7459889" cy="66534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a:t>
          </a:r>
          <a:r>
            <a:rPr lang="da-DK" sz="1100" b="1" baseline="0"/>
            <a:t> October</a:t>
          </a:r>
          <a:r>
            <a:rPr lang="da-DK" sz="1100" b="1"/>
            <a:t> </a:t>
          </a:r>
          <a:r>
            <a:rPr lang="da-DK" sz="1100" b="1" baseline="0"/>
            <a:t>2017: </a:t>
          </a:r>
        </a:p>
        <a:p>
          <a:endParaRPr lang="da-DK" sz="1100" b="0" baseline="0"/>
        </a:p>
        <a:p>
          <a:r>
            <a:rPr lang="en-GB" sz="1100" b="1">
              <a:solidFill>
                <a:schemeClr val="dk1"/>
              </a:solidFill>
              <a:effectLst/>
              <a:latin typeface="+mn-lt"/>
              <a:ea typeface="+mn-ea"/>
              <a:cs typeface="+mn-cs"/>
            </a:rPr>
            <a:t>Plant Costs</a:t>
          </a:r>
          <a:r>
            <a:rPr lang="en-GB" sz="1100">
              <a:solidFill>
                <a:schemeClr val="dk1"/>
              </a:solidFill>
              <a:effectLst/>
              <a:latin typeface="+mn-lt"/>
              <a:ea typeface="+mn-ea"/>
              <a:cs typeface="+mn-cs"/>
            </a:rPr>
            <a:t>: Jacopo's target (in TIMES-NordPool) was to characterise the costs of the plants by country (all countries are linked together, so this makes sense). To do that he adjusted his costs (often available only for a country) scaling up or down them based on the wealth differences (labour costs) between the targeting country and the country where he had the cost of the interested technology.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is bit tricky, because we have to understand (reverse engineering) which data were originally available, for which country and which costs were rather adjusted. Diving into the datasheet, I realised that for all the Norwegian plants data on costs were available in NVE (Norwegian water resources and energy directorate) (this is declared in TIMES-NordPool). The only plants not available in such source were heat only plants whose costs were taken from TIMES-DK but adjusted through the GDP per capita ratio of the two countries - Eurostat 2010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http://ec.europa.eu/eurostat/tgm/table.do?tab=table&amp;plugin=1&amp;language=en&amp;pcode=tec00001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All the costs are expressed in DKK 2010. I copied and pasted in the sheet the GDP per capita data only in case the user would like to express all the costs into Danish Labour standards.</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So right now plant costs included in this file represent Norwegian costs and </a:t>
          </a:r>
          <a:r>
            <a:rPr lang="en-GB" sz="1100" b="1">
              <a:solidFill>
                <a:schemeClr val="dk1"/>
              </a:solidFill>
              <a:effectLst/>
              <a:latin typeface="+mn-lt"/>
              <a:ea typeface="+mn-ea"/>
              <a:cs typeface="+mn-cs"/>
            </a:rPr>
            <a:t>NOT</a:t>
          </a:r>
          <a:r>
            <a:rPr lang="en-GB" sz="1100">
              <a:solidFill>
                <a:schemeClr val="dk1"/>
              </a:solidFill>
              <a:effectLst/>
              <a:latin typeface="+mn-lt"/>
              <a:ea typeface="+mn-ea"/>
              <a:cs typeface="+mn-cs"/>
            </a:rPr>
            <a:t> Danish costs. The same is valid for the PLANNED plants contained in the following sheets</a:t>
          </a: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Waste Plants Costs: </a:t>
          </a:r>
          <a:r>
            <a:rPr lang="en-GB" sz="1100" b="0">
              <a:solidFill>
                <a:schemeClr val="dk1"/>
              </a:solidFill>
              <a:effectLst/>
              <a:latin typeface="+mn-lt"/>
              <a:ea typeface="+mn-ea"/>
              <a:cs typeface="+mn-cs"/>
            </a:rPr>
            <a:t>the costs of waste plants (CHP</a:t>
          </a:r>
          <a:r>
            <a:rPr lang="en-GB" sz="1100" b="0" baseline="0">
              <a:solidFill>
                <a:schemeClr val="dk1"/>
              </a:solidFill>
              <a:effectLst/>
              <a:latin typeface="+mn-lt"/>
              <a:ea typeface="+mn-ea"/>
              <a:cs typeface="+mn-cs"/>
            </a:rPr>
            <a:t> and boilers) are now (19th of October 2017) updated with the final values from TIMES-DK (FIXOM and VAROM). Previously they were taken from TIMES-NordPool (in turn taken from Ramses) and they had too low values for VAROM. The only plant was not updated in terms of these changes compared to TIMES-NordPool is the steam condensing waste turbine coming in operation in 2012, since no data for this technology was available in TIMES-DK, however the capacity is very low</a:t>
          </a:r>
          <a:endParaRPr lang="en-GB" sz="1100" b="1">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Plants</a:t>
          </a:r>
          <a:r>
            <a:rPr lang="en-GB" sz="1100" b="1" baseline="0">
              <a:solidFill>
                <a:schemeClr val="dk1"/>
              </a:solidFill>
              <a:effectLst/>
              <a:latin typeface="+mn-lt"/>
              <a:ea typeface="+mn-ea"/>
              <a:cs typeface="+mn-cs"/>
            </a:rPr>
            <a:t> Installed Capacity</a:t>
          </a:r>
          <a:endParaRPr lang="en-GB"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See sheet: "Flex4RES"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Calibration 6th of Febr. 2018</a:t>
          </a:r>
        </a:p>
        <a:p>
          <a:pPr marL="0" marR="0" lvl="0" indent="0" algn="l"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Eff of Gas Turbines adjusted to match statistics</a:t>
          </a: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CHPR value for CHP waste was changed from 2,636 to 4 in order to match statistics from Eurostat and IEA.</a:t>
          </a:r>
        </a:p>
        <a:p>
          <a:pPr marL="0" marR="0" lvl="0" indent="0" algn="l"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Some of the heat only plants AF were changed to match statistics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105507</xdr:colOff>
      <xdr:row>16</xdr:row>
      <xdr:rowOff>52754</xdr:rowOff>
    </xdr:from>
    <xdr:to>
      <xdr:col>14</xdr:col>
      <xdr:colOff>583792</xdr:colOff>
      <xdr:row>24</xdr:row>
      <xdr:rowOff>46343</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160476" y="2584939"/>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As you can see waste emissions are treated separately</a:t>
          </a:r>
          <a:r>
            <a:rPr lang="da-DK" sz="1100" baseline="0"/>
            <a:t> as in TIMES-DK</a:t>
          </a:r>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262531</xdr:colOff>
      <xdr:row>29</xdr:row>
      <xdr:rowOff>64498</xdr:rowOff>
    </xdr:from>
    <xdr:to>
      <xdr:col>34</xdr:col>
      <xdr:colOff>578756</xdr:colOff>
      <xdr:row>60</xdr:row>
      <xdr:rowOff>12699</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28131" y="5639798"/>
          <a:ext cx="9028425" cy="546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April</a:t>
          </a:r>
          <a:r>
            <a:rPr lang="da-DK" sz="1100" b="1" baseline="0"/>
            <a:t> 2017: </a:t>
          </a:r>
        </a:p>
        <a:p>
          <a:endParaRPr lang="da-DK" sz="110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Previous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i="1" baseline="0">
              <a:solidFill>
                <a:schemeClr val="dk1"/>
              </a:solidFill>
              <a:effectLst/>
              <a:latin typeface="+mn-lt"/>
              <a:ea typeface="+mn-ea"/>
              <a:cs typeface="+mn-cs"/>
            </a:rPr>
            <a:t>CHP plants are taken from TIMES-Nord Pool and split into the power regions thanks to the PLATTS database.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da-DK" sz="1100" i="1" baseline="0">
              <a:solidFill>
                <a:schemeClr val="dk1"/>
              </a:solidFill>
              <a:effectLst/>
              <a:latin typeface="+mn-lt"/>
              <a:ea typeface="+mn-ea"/>
              <a:cs typeface="+mn-cs"/>
            </a:rPr>
            <a:t>Heat-only-plants are taken from TIMES-Nord Pool and split into the power regions thanks to the share obtained from Blamorel 2013. Then since natural gas boilers are missing from such share I distributed such capacity equally between the two regions. I neglected waste boilers since they are not inlcuded in TIMES-NordPool while in Balmorel 2013 they are, and also you can find them in the statistics but with a minor contribution. The resulting numbers are shown here in this sheet.</a:t>
          </a: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0" baseline="0">
              <a:solidFill>
                <a:schemeClr val="dk1"/>
              </a:solidFill>
              <a:effectLst/>
              <a:latin typeface="+mn-lt"/>
              <a:ea typeface="+mn-ea"/>
              <a:cs typeface="+mn-cs"/>
            </a:rPr>
            <a:t>Actual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Considering the IEA statistics (contained in the next sheet), and considering that the capacity of DH technologies in TIMES-NordPool were "guestimated", I think that the Flex4RES database is more reliable in this case (even though it provides capacity for 2012 and not for 2010).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So I assumed capacity from the Flex4RES database for CHP and heat only plants. I neglected Biogas boilers (only 12 MW). Moreover, I neglected waste heat, since I don't know how to treat it in TIMES. I aggregated heat pumps to electric boilers (since I do not have data on costs and technical features at hand, and also because the majority is represented by electric boilers). Lastly, in NOR1 DEC, I aggregated the bio oil plant to wood pellets boilers. Please be aware that information about technologies in Flex4RES can be found in the "Data" workbook, sheet 16 while capacity in sheet 15.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Since some of the technologies are already implemented in TIMES-NO from TIMES-NordPool I kept their techno-economic characteristics and I only changed their capacity, while for the few new ones (waste and wood pellets boilers), that I needed to implement, I took such features directly from TIMES-DK (without any scaling considering the costs - please remember that all the technologies implemented so far in TIMES-NO (April 2017) have Norwegian costs). I did not use the Flex4RES for their technical features and costs because I couldn't find such information in the database.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Furthermore, I did not differentiate between central and decentral version of the plant in terms of techno-economic features, so the difference is only in their capacity. More information on assumptions made are gathered in the sheet called "inputs to TIMES.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Some scattered information about the definition of A1 and A2 areas can be found in the sheet called “13” in the “Data” excel workbook.</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xdr:txBody>
    </xdr:sp>
    <xdr:clientData/>
  </xdr:twoCellAnchor>
  <xdr:twoCellAnchor editAs="oneCell">
    <xdr:from>
      <xdr:col>29</xdr:col>
      <xdr:colOff>469174</xdr:colOff>
      <xdr:row>2</xdr:row>
      <xdr:rowOff>139338</xdr:rowOff>
    </xdr:from>
    <xdr:to>
      <xdr:col>35</xdr:col>
      <xdr:colOff>381000</xdr:colOff>
      <xdr:row>24</xdr:row>
      <xdr:rowOff>29970</xdr:rowOff>
    </xdr:to>
    <xdr:pic>
      <xdr:nvPicPr>
        <xdr:cNvPr id="3" name="Picture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93894" y="329838"/>
          <a:ext cx="3569426" cy="39216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139701</xdr:colOff>
      <xdr:row>33</xdr:row>
      <xdr:rowOff>12700</xdr:rowOff>
    </xdr:from>
    <xdr:to>
      <xdr:col>45</xdr:col>
      <xdr:colOff>25401</xdr:colOff>
      <xdr:row>63</xdr:row>
      <xdr:rowOff>138701</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27546301" y="6299200"/>
          <a:ext cx="5168900" cy="5460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21st April</a:t>
          </a:r>
          <a:r>
            <a:rPr lang="da-DK" sz="1100" b="1" baseline="0"/>
            <a:t> 2017: </a:t>
          </a:r>
        </a:p>
        <a:p>
          <a:endParaRPr lang="da-DK" sz="110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Previous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i="1" baseline="0">
              <a:solidFill>
                <a:schemeClr val="dk1"/>
              </a:solidFill>
              <a:effectLst/>
              <a:latin typeface="+mn-lt"/>
              <a:ea typeface="+mn-ea"/>
              <a:cs typeface="+mn-cs"/>
            </a:rPr>
            <a:t>Power only plants are taken from TIMES-Nord Pool and split into the power regions thanks to the PLATTS database. After running the model it seems that we miss power only capacity in NO2, my feeeling is that the split based on PLATTS is wrong, for this reason I want to split the plants based on the Flex4RES database</a:t>
          </a:r>
        </a:p>
        <a:p>
          <a:pPr marL="0" marR="0" lvl="0" indent="0" defTabSz="914400" eaLnBrk="1" fontAlgn="auto" latinLnBrk="0" hangingPunct="1">
            <a:lnSpc>
              <a:spcPct val="100000"/>
            </a:lnSpc>
            <a:spcBef>
              <a:spcPts val="0"/>
            </a:spcBef>
            <a:spcAft>
              <a:spcPts val="0"/>
            </a:spcAft>
            <a:buClrTx/>
            <a:buSzTx/>
            <a:buFontTx/>
            <a:buNone/>
            <a:tabLst/>
            <a:defRPr/>
          </a:pPr>
          <a:endParaRPr lang="da-DK"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i="0" baseline="0">
              <a:solidFill>
                <a:schemeClr val="dk1"/>
              </a:solidFill>
              <a:effectLst/>
              <a:latin typeface="+mn-lt"/>
              <a:ea typeface="+mn-ea"/>
              <a:cs typeface="+mn-cs"/>
            </a:rPr>
            <a:t>Actual Methodology:</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Looking at the "Data" excel workbook from Flex4RES in the sheet called "16" it seems that plant GCND_NATGAS2 is a combined cycle gas turbine producing only electricity since its efficiency is assumed to be 0,58. While GCND_NATGAS4 it seems to be a normal gas turbine because its efficiency is assumed to be 0,29.</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Based on the comparison of the total installed capacity of power only plants in Flex4RES and in TIMES-NordPool (see calculation on the right), I decided to re-distribute TIMES_NordPool capacity across NO1 and NO2 for the following plants: hydro DAM, hydro ROR,wind onshore, natural gas turbine. I left the remaining installed capacity as it was before with any further changes.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The case of natural gas turbine is a bit tricky since the total amount of such technology is 300 MW in Flex4RES and all placed in NO2, while in TIMES-NordPool we have 795 MW whose majority placed in NO1 (658 MW) while only 137 MW in NO2. My assumption is to allocate 300 MW of gas turbine in NO2 and leave the rest in NO1.</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Concerning the decommissioning projections I applied the same rate as the ones originally defined in TIMES-NordPool.</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i="0" baseline="0">
              <a:solidFill>
                <a:schemeClr val="dk1"/>
              </a:solidFill>
              <a:effectLst/>
              <a:latin typeface="+mn-lt"/>
              <a:ea typeface="+mn-ea"/>
              <a:cs typeface="+mn-cs"/>
            </a:rPr>
            <a:t>Using this new split dummy imports of ELC has drastically decreased in NO2</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42334</xdr:colOff>
      <xdr:row>0</xdr:row>
      <xdr:rowOff>0</xdr:rowOff>
    </xdr:from>
    <xdr:to>
      <xdr:col>21</xdr:col>
      <xdr:colOff>327515</xdr:colOff>
      <xdr:row>50</xdr:row>
      <xdr:rowOff>85887</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9346354" y="0"/>
          <a:ext cx="4552381" cy="9229887"/>
        </a:xfrm>
        <a:prstGeom prst="rect">
          <a:avLst/>
        </a:prstGeom>
      </xdr:spPr>
    </xdr:pic>
    <xdr:clientData/>
  </xdr:twoCellAnchor>
  <xdr:twoCellAnchor editAs="oneCell">
    <xdr:from>
      <xdr:col>0</xdr:col>
      <xdr:colOff>81915</xdr:colOff>
      <xdr:row>40</xdr:row>
      <xdr:rowOff>100965</xdr:rowOff>
    </xdr:from>
    <xdr:to>
      <xdr:col>13</xdr:col>
      <xdr:colOff>425590</xdr:colOff>
      <xdr:row>91</xdr:row>
      <xdr:rowOff>12180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81915" y="7339965"/>
          <a:ext cx="9040000" cy="91409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301532</xdr:colOff>
      <xdr:row>58</xdr:row>
      <xdr:rowOff>39188</xdr:rowOff>
    </xdr:from>
    <xdr:to>
      <xdr:col>25</xdr:col>
      <xdr:colOff>357052</xdr:colOff>
      <xdr:row>80</xdr:row>
      <xdr:rowOff>102325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3898172" y="11903528"/>
          <a:ext cx="15973700" cy="40864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14 April</a:t>
          </a:r>
          <a:r>
            <a:rPr lang="da-DK" sz="1100" b="1" baseline="0"/>
            <a:t> 2017: </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Assumptions: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CHP waste: technoeconomic characteristics from TIMES-NordPool, I assumed same features in both CEN and DEC (costs in TIMES-DK for plants using waste look very high).</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Wood Chips boilers: technoeconomic characteristics from TIMES-NordPool, I assumed same features in both CEN and DEC. I aggregated in this categories: wood chips, wood waste and dry wood chips.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Natural Gas boilers: technoeconomic characteristics from TIMES-NordPool, I assumed same features in both CEN and DEC. I aggregated in this category: natural gas, LNG, Othergas</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Heavy Fuel Oil boilers: technoeconomic characteristics from TIMES-NordPool (even tough in TIMES-NordPool they are defined as Diesel boilers, but if you check the flex4RES database you realise that most of them are HFO fuelled), I assumed same features in both CEN and DEC. I aggregated in this category: Fuel Oil, LPG. So basically I changed the fuel in input to TIMES-NordPool boiler.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Electric boilers: technoeconomic characteristics from TIMES-NordPool, I assumed same features in both CEN and DEC. I aggregated in this category also heat pumps since they represent a minority in comparison and I did not have the data at hand.</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Wood pelelts boilers: technoeconomic characteristics from TIMES-DK (April 2017) (central version - (there was a paradox central version has lower efifcinecy than decentral one). I assumed same features in both CEN and DEC. For NOR1 DEC I aggregated in this category also biooil. Since the costs for such technology are expressed in TIMES-DK in DKK 2012 and our default currency is DKK 2010, I needed to convert them through the conversion factor declared in the SysSEttings of TIMES-DK model (in this case equal to 0.971011369084674)</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Waste boilers: technoeconomic characteristics assumed equal to wood pelelts boilers (costs in TIMES-DK for plants using waste look super weird). I assumed same features in both CEN and DEC</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a-DK" sz="1100" b="0" baseline="0">
              <a:solidFill>
                <a:schemeClr val="dk1"/>
              </a:solidFill>
              <a:effectLst/>
              <a:latin typeface="+mn-lt"/>
              <a:ea typeface="+mn-ea"/>
              <a:cs typeface="+mn-cs"/>
            </a:rPr>
            <a:t>At the end I neglected waste heat and biogas plants for a total of 207 MW over 3002 MW</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1"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B29" sqref="B29"/>
    </sheetView>
  </sheetViews>
  <sheetFormatPr defaultRowHeight="13.8" x14ac:dyDescent="0.3"/>
  <cols>
    <col min="1" max="1" width="11.5546875" customWidth="1"/>
    <col min="2" max="2" width="15.6640625" customWidth="1"/>
    <col min="3" max="3" width="13.88671875" customWidth="1"/>
    <col min="4" max="4" width="19.88671875" customWidth="1"/>
    <col min="5" max="5" width="60.33203125" customWidth="1"/>
  </cols>
  <sheetData>
    <row r="3" spans="1:5" x14ac:dyDescent="0.3">
      <c r="A3" s="158" t="s">
        <v>394</v>
      </c>
      <c r="B3" s="158" t="s">
        <v>395</v>
      </c>
      <c r="C3" s="158" t="s">
        <v>396</v>
      </c>
      <c r="D3" s="158" t="s">
        <v>397</v>
      </c>
      <c r="E3" s="158" t="s">
        <v>398</v>
      </c>
    </row>
    <row r="4" spans="1:5" s="342" customFormat="1" x14ac:dyDescent="0.3">
      <c r="A4" s="343">
        <v>42866</v>
      </c>
      <c r="B4" s="342" t="s">
        <v>399</v>
      </c>
      <c r="C4" s="342" t="s">
        <v>400</v>
      </c>
      <c r="D4" s="342" t="str">
        <f>ADDRESS(ROW(Tech!W14),COLUMN(Tech!W14),4,1)&amp;","&amp;ADDRESS(ROW(Tech!W20),COLUMN(Tech!W20),4,1)&amp;","&amp;ADDRESS(ROW(Tech!W69),COLUMN(Tech!W69),4,1)&amp;","&amp;ADDRESS(ROW(Tech!W71),COLUMN(Tech!W71),4,1)</f>
        <v>W14,W20,W69,W71</v>
      </c>
      <c r="E4" s="342" t="s">
        <v>401</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Q39"/>
  <sheetViews>
    <sheetView showGridLines="0" topLeftCell="A4" zoomScaleNormal="100" zoomScaleSheetLayoutView="100" workbookViewId="0">
      <selection activeCell="O18" sqref="O18"/>
    </sheetView>
  </sheetViews>
  <sheetFormatPr defaultColWidth="9.109375" defaultRowHeight="13.8" x14ac:dyDescent="0.3"/>
  <cols>
    <col min="1" max="1" width="2.5546875" customWidth="1"/>
    <col min="2" max="2" width="24.88671875" bestFit="1" customWidth="1"/>
    <col min="3" max="3" width="36.33203125" bestFit="1" customWidth="1"/>
    <col min="5" max="5" width="11.33203125" customWidth="1"/>
    <col min="6" max="8" width="14.33203125" customWidth="1"/>
    <col min="9" max="9" width="9.109375" bestFit="1" customWidth="1"/>
    <col min="10" max="10" width="9.109375" customWidth="1"/>
  </cols>
  <sheetData>
    <row r="2" spans="2:13" x14ac:dyDescent="0.3">
      <c r="J2" s="65"/>
    </row>
    <row r="3" spans="2:13" x14ac:dyDescent="0.3">
      <c r="J3" s="65"/>
    </row>
    <row r="4" spans="2:13" x14ac:dyDescent="0.3">
      <c r="J4" s="65"/>
    </row>
    <row r="5" spans="2:13" x14ac:dyDescent="0.3">
      <c r="G5" s="65"/>
    </row>
    <row r="6" spans="2:13" x14ac:dyDescent="0.3">
      <c r="G6" s="65"/>
    </row>
    <row r="7" spans="2:13" x14ac:dyDescent="0.3">
      <c r="B7" s="3"/>
      <c r="C7" s="28"/>
      <c r="D7" s="28"/>
      <c r="E7" s="7" t="s">
        <v>1</v>
      </c>
      <c r="F7" s="28"/>
      <c r="G7" s="65"/>
    </row>
    <row r="8" spans="2:13" ht="41.4" x14ac:dyDescent="0.3">
      <c r="B8" s="8" t="s">
        <v>4</v>
      </c>
      <c r="C8" s="8" t="s">
        <v>5</v>
      </c>
      <c r="D8" s="8" t="s">
        <v>7</v>
      </c>
      <c r="E8" s="9" t="s">
        <v>8</v>
      </c>
      <c r="F8" s="10" t="s">
        <v>9</v>
      </c>
      <c r="G8" s="344" t="s">
        <v>343</v>
      </c>
      <c r="H8" s="344" t="s">
        <v>344</v>
      </c>
      <c r="I8" s="344" t="s">
        <v>345</v>
      </c>
      <c r="J8" s="344" t="s">
        <v>346</v>
      </c>
      <c r="K8" s="344" t="s">
        <v>347</v>
      </c>
      <c r="L8" s="344" t="s">
        <v>348</v>
      </c>
      <c r="M8" s="344" t="s">
        <v>349</v>
      </c>
    </row>
    <row r="9" spans="2:13" ht="14.4" thickBot="1" x14ac:dyDescent="0.35">
      <c r="B9" s="41" t="s">
        <v>147</v>
      </c>
      <c r="C9" s="42"/>
      <c r="D9" s="42"/>
      <c r="E9" s="43"/>
      <c r="F9" s="44"/>
      <c r="G9" s="42"/>
      <c r="H9" s="42"/>
      <c r="I9" s="42"/>
      <c r="J9" s="42"/>
      <c r="K9" s="42"/>
      <c r="L9" s="42"/>
      <c r="M9" s="42"/>
    </row>
    <row r="10" spans="2:13" ht="14.4" thickBot="1" x14ac:dyDescent="0.35">
      <c r="B10" s="45" t="s">
        <v>28</v>
      </c>
      <c r="C10" s="46"/>
      <c r="D10" s="46"/>
      <c r="E10" s="46"/>
      <c r="F10" s="47"/>
      <c r="G10" s="46"/>
      <c r="H10" s="46"/>
      <c r="I10" s="46"/>
      <c r="J10" s="46"/>
      <c r="K10" s="46"/>
      <c r="L10" s="46"/>
      <c r="M10" s="46"/>
    </row>
    <row r="11" spans="2:13" x14ac:dyDescent="0.3">
      <c r="B11" s="345" t="s">
        <v>81</v>
      </c>
      <c r="C11" s="346" t="s">
        <v>82</v>
      </c>
      <c r="D11" s="345" t="s">
        <v>148</v>
      </c>
      <c r="E11" s="345" t="s">
        <v>35</v>
      </c>
      <c r="F11" s="347">
        <v>1</v>
      </c>
      <c r="G11" s="345"/>
      <c r="H11" s="345"/>
      <c r="I11" s="345"/>
      <c r="J11" s="345"/>
      <c r="K11" s="345"/>
      <c r="L11" s="345"/>
      <c r="M11" s="345"/>
    </row>
    <row r="12" spans="2:13" x14ac:dyDescent="0.3">
      <c r="B12" s="345" t="s">
        <v>83</v>
      </c>
      <c r="C12" s="346" t="s">
        <v>84</v>
      </c>
      <c r="D12" s="345" t="s">
        <v>149</v>
      </c>
      <c r="E12" s="345" t="s">
        <v>33</v>
      </c>
      <c r="F12" s="347">
        <v>1</v>
      </c>
      <c r="G12" s="345"/>
      <c r="H12" s="345"/>
      <c r="I12" s="345"/>
      <c r="J12" s="345"/>
      <c r="K12" s="345"/>
      <c r="L12" s="345"/>
      <c r="M12" s="345"/>
    </row>
    <row r="13" spans="2:13" x14ac:dyDescent="0.3">
      <c r="B13" s="345" t="s">
        <v>87</v>
      </c>
      <c r="C13" s="346" t="s">
        <v>88</v>
      </c>
      <c r="D13" s="345" t="s">
        <v>152</v>
      </c>
      <c r="E13" s="345" t="s">
        <v>43</v>
      </c>
      <c r="F13" s="347">
        <v>1</v>
      </c>
      <c r="G13" s="345"/>
      <c r="H13" s="345"/>
      <c r="I13" s="345"/>
      <c r="J13" s="345"/>
      <c r="K13" s="345"/>
      <c r="L13" s="345"/>
      <c r="M13" s="345"/>
    </row>
    <row r="14" spans="2:13" x14ac:dyDescent="0.3">
      <c r="B14" s="345" t="s">
        <v>93</v>
      </c>
      <c r="C14" s="346" t="s">
        <v>94</v>
      </c>
      <c r="D14" s="345" t="s">
        <v>155</v>
      </c>
      <c r="E14" s="345" t="s">
        <v>41</v>
      </c>
      <c r="F14" s="347">
        <v>1</v>
      </c>
      <c r="G14" s="345"/>
      <c r="H14" s="345"/>
      <c r="I14" s="345"/>
      <c r="J14" s="345"/>
      <c r="K14" s="345"/>
      <c r="L14" s="345"/>
      <c r="M14" s="345"/>
    </row>
    <row r="15" spans="2:13" x14ac:dyDescent="0.3">
      <c r="B15" s="348" t="s">
        <v>95</v>
      </c>
      <c r="C15" s="349" t="s">
        <v>96</v>
      </c>
      <c r="D15" s="348" t="s">
        <v>156</v>
      </c>
      <c r="E15" s="348" t="s">
        <v>133</v>
      </c>
      <c r="F15" s="347">
        <v>1</v>
      </c>
      <c r="G15" s="345"/>
      <c r="H15" s="345"/>
      <c r="I15" s="345"/>
      <c r="J15" s="345"/>
      <c r="K15" s="345"/>
      <c r="L15" s="345"/>
      <c r="M15" s="345"/>
    </row>
    <row r="16" spans="2:13" x14ac:dyDescent="0.3">
      <c r="B16" s="348" t="s">
        <v>97</v>
      </c>
      <c r="C16" s="348" t="s">
        <v>195</v>
      </c>
      <c r="D16" s="348" t="s">
        <v>157</v>
      </c>
      <c r="E16" s="348" t="s">
        <v>135</v>
      </c>
      <c r="F16" s="347">
        <v>1</v>
      </c>
      <c r="G16" s="345"/>
      <c r="H16" s="345"/>
      <c r="I16" s="345"/>
      <c r="J16" s="345"/>
      <c r="K16" s="345"/>
      <c r="L16" s="345"/>
      <c r="M16" s="345"/>
    </row>
    <row r="17" spans="1:95" x14ac:dyDescent="0.3">
      <c r="B17" s="348" t="s">
        <v>166</v>
      </c>
      <c r="C17" s="349" t="s">
        <v>191</v>
      </c>
      <c r="D17" s="348" t="s">
        <v>151</v>
      </c>
      <c r="E17" s="348" t="s">
        <v>167</v>
      </c>
      <c r="F17" s="347">
        <v>1</v>
      </c>
      <c r="G17" s="345"/>
      <c r="H17" s="345"/>
      <c r="I17" s="345"/>
      <c r="J17" s="345"/>
      <c r="K17" s="345"/>
      <c r="L17" s="345"/>
      <c r="M17" s="345"/>
    </row>
    <row r="18" spans="1:95" x14ac:dyDescent="0.3">
      <c r="B18" s="345" t="s">
        <v>89</v>
      </c>
      <c r="C18" s="346" t="s">
        <v>90</v>
      </c>
      <c r="D18" s="345" t="s">
        <v>153</v>
      </c>
      <c r="E18" s="345" t="s">
        <v>37</v>
      </c>
      <c r="F18" s="347">
        <v>1</v>
      </c>
      <c r="G18" s="345"/>
      <c r="H18" s="345"/>
      <c r="I18" s="345"/>
      <c r="J18" s="345"/>
      <c r="K18" s="345"/>
      <c r="L18" s="345"/>
      <c r="M18" s="345"/>
    </row>
    <row r="19" spans="1:95" x14ac:dyDescent="0.3">
      <c r="B19" s="345" t="s">
        <v>91</v>
      </c>
      <c r="C19" s="345" t="s">
        <v>92</v>
      </c>
      <c r="D19" s="345" t="s">
        <v>154</v>
      </c>
      <c r="E19" s="350" t="s">
        <v>46</v>
      </c>
      <c r="F19" s="353">
        <v>1</v>
      </c>
      <c r="G19" s="348"/>
      <c r="H19" s="345"/>
      <c r="I19" s="345"/>
      <c r="J19" s="345"/>
      <c r="K19" s="345"/>
      <c r="L19" s="345"/>
      <c r="M19" s="345"/>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row>
    <row r="20" spans="1:95" x14ac:dyDescent="0.3">
      <c r="B20" s="345" t="s">
        <v>85</v>
      </c>
      <c r="C20" s="345" t="s">
        <v>86</v>
      </c>
      <c r="D20" s="345" t="s">
        <v>150</v>
      </c>
      <c r="E20" s="350" t="s">
        <v>45</v>
      </c>
      <c r="F20" s="353">
        <v>1</v>
      </c>
      <c r="G20" s="348"/>
      <c r="H20" s="345"/>
      <c r="I20" s="345"/>
      <c r="J20" s="345"/>
      <c r="K20" s="345"/>
      <c r="L20" s="345"/>
      <c r="M20" s="345"/>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row>
    <row r="21" spans="1:95" x14ac:dyDescent="0.3">
      <c r="B21" s="345" t="s">
        <v>414</v>
      </c>
      <c r="C21" s="346" t="s">
        <v>415</v>
      </c>
      <c r="D21" s="345" t="s">
        <v>416</v>
      </c>
      <c r="E21" s="350" t="s">
        <v>405</v>
      </c>
      <c r="F21" s="353">
        <v>1</v>
      </c>
      <c r="G21" s="348"/>
      <c r="H21" s="345"/>
      <c r="I21" s="345"/>
      <c r="J21" s="345"/>
      <c r="K21" s="345"/>
      <c r="L21" s="345"/>
      <c r="M21" s="345"/>
    </row>
    <row r="22" spans="1:95" x14ac:dyDescent="0.3">
      <c r="B22" s="345" t="s">
        <v>417</v>
      </c>
      <c r="C22" s="346" t="s">
        <v>418</v>
      </c>
      <c r="D22" s="345" t="s">
        <v>419</v>
      </c>
      <c r="E22" s="350" t="s">
        <v>403</v>
      </c>
      <c r="F22" s="353">
        <v>1</v>
      </c>
      <c r="G22" s="348"/>
      <c r="H22" s="345"/>
      <c r="I22" s="345"/>
      <c r="J22" s="345"/>
      <c r="K22" s="345"/>
      <c r="L22" s="345"/>
      <c r="M22" s="345"/>
    </row>
    <row r="23" spans="1:95" x14ac:dyDescent="0.3">
      <c r="B23" s="348" t="s">
        <v>420</v>
      </c>
      <c r="C23" s="349" t="s">
        <v>421</v>
      </c>
      <c r="D23" s="348" t="s">
        <v>422</v>
      </c>
      <c r="E23" s="350" t="s">
        <v>407</v>
      </c>
      <c r="F23" s="353">
        <v>1</v>
      </c>
      <c r="G23" s="348"/>
      <c r="H23" s="345"/>
      <c r="I23" s="345"/>
      <c r="J23" s="345"/>
      <c r="K23" s="345"/>
      <c r="L23" s="345"/>
      <c r="M23" s="345"/>
    </row>
    <row r="24" spans="1:95" s="63" customFormat="1" x14ac:dyDescent="0.3">
      <c r="B24" s="345" t="s">
        <v>423</v>
      </c>
      <c r="C24" s="346" t="s">
        <v>424</v>
      </c>
      <c r="D24" s="345" t="s">
        <v>425</v>
      </c>
      <c r="E24" s="350" t="s">
        <v>406</v>
      </c>
      <c r="F24" s="353">
        <v>1</v>
      </c>
      <c r="G24" s="348"/>
      <c r="H24" s="345"/>
      <c r="I24" s="345"/>
      <c r="J24" s="345"/>
      <c r="K24" s="345"/>
      <c r="L24" s="345"/>
      <c r="M24" s="345"/>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row>
    <row r="25" spans="1:95" s="63" customFormat="1" x14ac:dyDescent="0.3">
      <c r="B25" s="382" t="s">
        <v>450</v>
      </c>
      <c r="C25" s="382" t="s">
        <v>451</v>
      </c>
      <c r="D25" s="382" t="s">
        <v>452</v>
      </c>
      <c r="E25" s="383" t="s">
        <v>453</v>
      </c>
      <c r="F25" s="384">
        <v>1</v>
      </c>
      <c r="G25" s="384" t="s">
        <v>34</v>
      </c>
      <c r="H25" s="384" t="s">
        <v>34</v>
      </c>
      <c r="I25" s="384" t="s">
        <v>34</v>
      </c>
      <c r="J25" s="384" t="s">
        <v>34</v>
      </c>
      <c r="K25" s="384" t="s">
        <v>34</v>
      </c>
      <c r="L25" s="384" t="s">
        <v>34</v>
      </c>
      <c r="M25" s="385">
        <v>1</v>
      </c>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row>
    <row r="26" spans="1:95" s="63" customFormat="1" x14ac:dyDescent="0.3">
      <c r="B26" s="348" t="s">
        <v>34</v>
      </c>
      <c r="C26" s="348" t="s">
        <v>451</v>
      </c>
      <c r="D26" s="348" t="s">
        <v>454</v>
      </c>
      <c r="E26" s="350" t="s">
        <v>34</v>
      </c>
      <c r="F26" s="351" t="s">
        <v>34</v>
      </c>
      <c r="G26" s="351">
        <v>0</v>
      </c>
      <c r="H26" s="351">
        <v>0</v>
      </c>
      <c r="I26" s="351">
        <v>0</v>
      </c>
      <c r="J26" s="351">
        <v>0</v>
      </c>
      <c r="K26" s="351">
        <v>0.1</v>
      </c>
      <c r="L26" s="351">
        <v>1</v>
      </c>
      <c r="M26" s="352">
        <v>1</v>
      </c>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row>
    <row r="27" spans="1:95" s="64" customFormat="1" x14ac:dyDescent="0.3">
      <c r="A27" s="63"/>
      <c r="B27" s="348" t="s">
        <v>426</v>
      </c>
      <c r="C27" s="348" t="s">
        <v>427</v>
      </c>
      <c r="D27" s="348" t="s">
        <v>428</v>
      </c>
      <c r="E27" s="350" t="s">
        <v>404</v>
      </c>
      <c r="F27" s="351">
        <v>1</v>
      </c>
      <c r="G27" s="351" t="s">
        <v>34</v>
      </c>
      <c r="H27" s="351" t="s">
        <v>34</v>
      </c>
      <c r="I27" s="351" t="s">
        <v>34</v>
      </c>
      <c r="J27" s="351" t="s">
        <v>34</v>
      </c>
      <c r="K27" s="351" t="s">
        <v>34</v>
      </c>
      <c r="L27" s="351" t="s">
        <v>34</v>
      </c>
      <c r="M27" s="352">
        <v>1</v>
      </c>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row>
    <row r="28" spans="1:95" x14ac:dyDescent="0.3">
      <c r="B28" s="348" t="s">
        <v>34</v>
      </c>
      <c r="C28" s="348" t="s">
        <v>427</v>
      </c>
      <c r="D28" s="348" t="s">
        <v>429</v>
      </c>
      <c r="E28" s="350" t="s">
        <v>34</v>
      </c>
      <c r="F28" s="351" t="s">
        <v>34</v>
      </c>
      <c r="G28" s="351">
        <v>0</v>
      </c>
      <c r="H28" s="351">
        <v>0</v>
      </c>
      <c r="I28" s="351">
        <v>0</v>
      </c>
      <c r="J28" s="351">
        <v>0</v>
      </c>
      <c r="K28" s="351">
        <v>0.1</v>
      </c>
      <c r="L28" s="351">
        <v>1</v>
      </c>
      <c r="M28" s="352">
        <v>1</v>
      </c>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row>
    <row r="29" spans="1:95" x14ac:dyDescent="0.3">
      <c r="B29" s="348" t="s">
        <v>430</v>
      </c>
      <c r="C29" s="348" t="s">
        <v>431</v>
      </c>
      <c r="D29" s="348" t="s">
        <v>151</v>
      </c>
      <c r="E29" s="350" t="s">
        <v>402</v>
      </c>
      <c r="F29" s="351">
        <v>1</v>
      </c>
      <c r="G29" s="351" t="s">
        <v>34</v>
      </c>
      <c r="H29" s="351" t="s">
        <v>34</v>
      </c>
      <c r="I29" s="351" t="s">
        <v>34</v>
      </c>
      <c r="J29" s="351" t="s">
        <v>34</v>
      </c>
      <c r="K29" s="351" t="s">
        <v>34</v>
      </c>
      <c r="L29" s="351" t="s">
        <v>34</v>
      </c>
      <c r="M29" s="352">
        <v>1</v>
      </c>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row>
    <row r="30" spans="1:95" s="71" customFormat="1" x14ac:dyDescent="0.3">
      <c r="B30" s="348" t="s">
        <v>34</v>
      </c>
      <c r="C30" s="348" t="s">
        <v>431</v>
      </c>
      <c r="D30" s="348" t="s">
        <v>428</v>
      </c>
      <c r="E30" s="350" t="s">
        <v>34</v>
      </c>
      <c r="F30" s="351" t="s">
        <v>34</v>
      </c>
      <c r="G30" s="351">
        <v>0</v>
      </c>
      <c r="H30" s="351">
        <v>0</v>
      </c>
      <c r="I30" s="351">
        <v>0.05</v>
      </c>
      <c r="J30" s="351">
        <v>0.1</v>
      </c>
      <c r="K30" s="351">
        <v>0.1</v>
      </c>
      <c r="L30" s="351">
        <v>1</v>
      </c>
      <c r="M30" s="352">
        <v>1</v>
      </c>
    </row>
    <row r="31" spans="1:95" x14ac:dyDescent="0.3">
      <c r="B31" s="348" t="s">
        <v>34</v>
      </c>
      <c r="C31" s="348" t="s">
        <v>431</v>
      </c>
      <c r="D31" s="348" t="s">
        <v>429</v>
      </c>
      <c r="E31" s="350" t="s">
        <v>34</v>
      </c>
      <c r="F31" s="351" t="s">
        <v>34</v>
      </c>
      <c r="G31" s="351">
        <v>0</v>
      </c>
      <c r="H31" s="351">
        <v>0</v>
      </c>
      <c r="I31" s="351">
        <v>0</v>
      </c>
      <c r="J31" s="351">
        <v>0</v>
      </c>
      <c r="K31" s="351">
        <v>0.1</v>
      </c>
      <c r="L31" s="351">
        <v>1</v>
      </c>
      <c r="M31" s="352">
        <v>1</v>
      </c>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row>
    <row r="32" spans="1:95" x14ac:dyDescent="0.3">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row>
    <row r="33" spans="2:11" x14ac:dyDescent="0.3">
      <c r="B33" s="71"/>
      <c r="C33" s="71"/>
      <c r="D33" s="71"/>
      <c r="E33" s="71"/>
      <c r="F33" s="71"/>
      <c r="G33" s="71"/>
      <c r="H33" s="71"/>
      <c r="I33" s="71"/>
      <c r="J33" s="71"/>
      <c r="K33" s="71"/>
    </row>
    <row r="34" spans="2:11" x14ac:dyDescent="0.3">
      <c r="B34" s="71"/>
      <c r="C34" s="71"/>
      <c r="D34" s="71"/>
      <c r="E34" s="71"/>
      <c r="F34" s="71"/>
      <c r="G34" s="71"/>
      <c r="H34" s="71"/>
      <c r="I34" s="71"/>
      <c r="J34" s="71"/>
      <c r="K34" s="71"/>
    </row>
    <row r="35" spans="2:11" x14ac:dyDescent="0.3">
      <c r="B35" s="71"/>
      <c r="C35" s="71"/>
      <c r="D35" s="71"/>
      <c r="E35" s="71"/>
      <c r="F35" s="71"/>
      <c r="G35" s="71"/>
      <c r="H35" s="71"/>
      <c r="I35" s="71"/>
      <c r="J35" s="71"/>
      <c r="K35" s="71"/>
    </row>
    <row r="36" spans="2:11" x14ac:dyDescent="0.3">
      <c r="B36" s="71"/>
      <c r="C36" s="71"/>
      <c r="D36" s="71"/>
      <c r="E36" s="71"/>
      <c r="F36" s="71"/>
      <c r="G36" s="71"/>
      <c r="H36" s="71"/>
      <c r="I36" s="71"/>
      <c r="J36" s="71"/>
      <c r="K36" s="71"/>
    </row>
    <row r="37" spans="2:11" x14ac:dyDescent="0.3">
      <c r="B37" s="71"/>
      <c r="C37" s="71"/>
      <c r="D37" s="71"/>
      <c r="E37" s="71"/>
      <c r="F37" s="71"/>
      <c r="G37" s="71"/>
    </row>
    <row r="38" spans="2:11" x14ac:dyDescent="0.3">
      <c r="B38" s="71"/>
      <c r="C38" s="71"/>
      <c r="D38" s="71"/>
      <c r="E38" s="71"/>
      <c r="F38" s="71"/>
      <c r="G38" s="71"/>
    </row>
    <row r="39" spans="2:11" x14ac:dyDescent="0.3">
      <c r="B39" s="71"/>
      <c r="C39" s="71"/>
      <c r="D39" s="71"/>
      <c r="E39" s="71"/>
      <c r="G39" s="71"/>
    </row>
  </sheetData>
  <pageMargins left="0.7" right="0.7" top="0.75" bottom="0.75" header="0.3" footer="0.3"/>
  <pageSetup paperSize="9"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G81"/>
  <sheetViews>
    <sheetView zoomScale="60" zoomScaleNormal="60" workbookViewId="0">
      <selection activeCell="G31" sqref="G31"/>
    </sheetView>
  </sheetViews>
  <sheetFormatPr defaultColWidth="8.88671875" defaultRowHeight="14.4" x14ac:dyDescent="0.3"/>
  <cols>
    <col min="1" max="1" width="4.6640625" style="174" customWidth="1"/>
    <col min="2" max="2" width="8.88671875" style="174"/>
    <col min="3" max="3" width="4.33203125" style="174" customWidth="1"/>
    <col min="4" max="4" width="23.33203125" style="174" customWidth="1"/>
    <col min="5" max="6" width="8.88671875" style="174"/>
    <col min="7" max="7" width="11.109375" style="174" customWidth="1"/>
    <col min="8" max="8" width="8.88671875" style="174"/>
    <col min="9" max="9" width="26" style="174" customWidth="1"/>
    <col min="10" max="10" width="8.88671875" style="174"/>
    <col min="11" max="11" width="4.6640625" style="174" customWidth="1"/>
    <col min="12" max="13" width="8.88671875" style="174"/>
    <col min="14" max="14" width="24" style="174" customWidth="1"/>
    <col min="15" max="16" width="8.88671875" style="174"/>
    <col min="17" max="17" width="16.33203125" style="174" customWidth="1"/>
    <col min="18" max="18" width="8.88671875" style="174"/>
    <col min="19" max="19" width="12.6640625" style="174" customWidth="1"/>
    <col min="20" max="20" width="12.44140625" style="174" customWidth="1"/>
    <col min="21" max="21" width="17.44140625" style="174" customWidth="1"/>
    <col min="22" max="22" width="6.33203125" style="174" customWidth="1"/>
    <col min="23" max="23" width="15.6640625" style="174" customWidth="1"/>
    <col min="24" max="25" width="8.88671875" style="174"/>
    <col min="26" max="26" width="16.33203125" style="174" customWidth="1"/>
    <col min="27" max="28" width="8.88671875" style="174"/>
    <col min="29" max="29" width="8.6640625" style="174" customWidth="1"/>
    <col min="30" max="36" width="8.88671875" style="174"/>
    <col min="37" max="37" width="8.88671875" style="317"/>
    <col min="38" max="41" width="8.88671875" style="174"/>
    <col min="42" max="42" width="3.33203125" style="174" customWidth="1"/>
    <col min="43" max="43" width="20.33203125" style="174" customWidth="1"/>
    <col min="44" max="48" width="8.88671875" style="174"/>
    <col min="49" max="49" width="28.5546875" style="174" customWidth="1"/>
    <col min="50" max="50" width="8.88671875" style="174"/>
    <col min="51" max="51" width="12" style="174" customWidth="1"/>
    <col min="52" max="52" width="8.88671875" style="174"/>
    <col min="53" max="53" width="10.6640625" style="174" customWidth="1"/>
    <col min="54" max="54" width="26.33203125" style="174" customWidth="1"/>
    <col min="55" max="55" width="25.33203125" style="174" customWidth="1"/>
    <col min="56" max="56" width="15.5546875" style="174" customWidth="1"/>
    <col min="57" max="57" width="11.88671875" style="174" customWidth="1"/>
    <col min="58" max="16384" width="8.88671875" style="174"/>
  </cols>
  <sheetData>
    <row r="1" spans="2:57" ht="45" x14ac:dyDescent="0.85">
      <c r="D1" s="316" t="s">
        <v>374</v>
      </c>
      <c r="AM1" s="316" t="s">
        <v>375</v>
      </c>
    </row>
    <row r="2" spans="2:57" ht="15" thickBot="1" x14ac:dyDescent="0.35">
      <c r="AM2" s="175" t="s">
        <v>255</v>
      </c>
      <c r="AW2" s="176" t="s">
        <v>199</v>
      </c>
      <c r="AX2" s="176" t="s">
        <v>200</v>
      </c>
      <c r="AY2" s="176" t="s">
        <v>201</v>
      </c>
      <c r="AZ2" s="176"/>
      <c r="BA2" s="176"/>
    </row>
    <row r="3" spans="2:57" x14ac:dyDescent="0.3">
      <c r="B3" s="175" t="s">
        <v>255</v>
      </c>
      <c r="H3" s="175" t="s">
        <v>256</v>
      </c>
      <c r="N3" s="176" t="s">
        <v>435</v>
      </c>
      <c r="O3" s="354" t="s">
        <v>200</v>
      </c>
      <c r="P3" s="354" t="s">
        <v>201</v>
      </c>
      <c r="Q3" s="354"/>
      <c r="W3" s="177" t="s">
        <v>257</v>
      </c>
      <c r="X3" s="178"/>
      <c r="Y3" s="178"/>
      <c r="Z3" s="178"/>
      <c r="AA3" s="178"/>
      <c r="AB3" s="179"/>
      <c r="AW3" s="181" t="s">
        <v>202</v>
      </c>
      <c r="AX3" s="181" t="s">
        <v>203</v>
      </c>
      <c r="AY3" s="181" t="s">
        <v>204</v>
      </c>
      <c r="AZ3" s="181"/>
      <c r="BA3" s="181"/>
    </row>
    <row r="4" spans="2:57" x14ac:dyDescent="0.3">
      <c r="B4" s="175" t="s">
        <v>258</v>
      </c>
      <c r="E4" s="180" t="s">
        <v>259</v>
      </c>
      <c r="N4" s="181" t="s">
        <v>436</v>
      </c>
      <c r="O4" s="355" t="s">
        <v>203</v>
      </c>
      <c r="P4" s="355" t="s">
        <v>204</v>
      </c>
      <c r="Q4" s="355"/>
      <c r="W4" s="182"/>
      <c r="X4" s="183"/>
      <c r="Y4" s="183"/>
      <c r="Z4" s="183"/>
      <c r="AA4" s="183"/>
      <c r="AB4" s="184"/>
      <c r="AM4" s="315" t="s">
        <v>388</v>
      </c>
    </row>
    <row r="5" spans="2:57" x14ac:dyDescent="0.3">
      <c r="E5" s="185">
        <v>2012</v>
      </c>
      <c r="H5" s="174" t="s">
        <v>260</v>
      </c>
      <c r="O5" s="356"/>
      <c r="P5" s="356"/>
      <c r="Q5" s="356"/>
      <c r="W5" s="186"/>
      <c r="X5" s="183"/>
      <c r="Y5" s="183"/>
      <c r="Z5" s="183"/>
      <c r="AA5" s="183" t="s">
        <v>196</v>
      </c>
      <c r="AB5" s="184" t="s">
        <v>197</v>
      </c>
      <c r="AW5" s="191" t="s">
        <v>277</v>
      </c>
    </row>
    <row r="6" spans="2:57" x14ac:dyDescent="0.3">
      <c r="B6" s="187" t="s">
        <v>261</v>
      </c>
      <c r="C6" s="188" t="s">
        <v>262</v>
      </c>
      <c r="D6" s="189" t="s">
        <v>263</v>
      </c>
      <c r="E6" s="189">
        <f>5.6+2.6</f>
        <v>8.1999999999999993</v>
      </c>
      <c r="H6" s="174" t="s">
        <v>264</v>
      </c>
      <c r="I6" s="174" t="s">
        <v>265</v>
      </c>
      <c r="W6" s="186" t="s">
        <v>208</v>
      </c>
      <c r="X6" s="183" t="s">
        <v>209</v>
      </c>
      <c r="Y6" s="183"/>
      <c r="Z6" s="183"/>
      <c r="AA6" s="183">
        <v>416.66666666666669</v>
      </c>
      <c r="AB6" s="184">
        <v>83.333333333333329</v>
      </c>
      <c r="AM6" s="318" t="s">
        <v>376</v>
      </c>
      <c r="AN6" s="318"/>
      <c r="AO6" s="318"/>
      <c r="AP6" s="319"/>
      <c r="AQ6" s="320"/>
      <c r="AR6" s="321" t="s">
        <v>377</v>
      </c>
      <c r="AU6" s="191" t="s">
        <v>273</v>
      </c>
      <c r="BA6" s="191" t="s">
        <v>274</v>
      </c>
      <c r="BD6" s="191" t="s">
        <v>277</v>
      </c>
      <c r="BE6" s="191" t="s">
        <v>278</v>
      </c>
    </row>
    <row r="7" spans="2:57" x14ac:dyDescent="0.3">
      <c r="B7" s="187" t="s">
        <v>261</v>
      </c>
      <c r="C7" s="188" t="s">
        <v>262</v>
      </c>
      <c r="D7" s="189" t="s">
        <v>266</v>
      </c>
      <c r="E7" s="190">
        <v>7.444</v>
      </c>
      <c r="H7" s="174" t="s">
        <v>267</v>
      </c>
      <c r="I7" s="174" t="s">
        <v>268</v>
      </c>
      <c r="W7" s="186" t="s">
        <v>205</v>
      </c>
      <c r="X7" s="183" t="s">
        <v>206</v>
      </c>
      <c r="Y7" s="183"/>
      <c r="Z7" s="183"/>
      <c r="AA7" s="183">
        <v>250</v>
      </c>
      <c r="AB7" s="184">
        <v>250</v>
      </c>
      <c r="AM7" s="318"/>
      <c r="AN7" s="318"/>
      <c r="AO7" s="320" t="s">
        <v>261</v>
      </c>
      <c r="AP7" s="319" t="s">
        <v>262</v>
      </c>
      <c r="AQ7" s="320" t="s">
        <v>378</v>
      </c>
      <c r="AR7" s="323">
        <v>6117.5387270765923</v>
      </c>
      <c r="AW7" s="191" t="s">
        <v>276</v>
      </c>
      <c r="AX7" s="191" t="s">
        <v>29</v>
      </c>
      <c r="AY7" s="191" t="s">
        <v>391</v>
      </c>
      <c r="BA7" s="191"/>
      <c r="BD7" s="191" t="s">
        <v>29</v>
      </c>
      <c r="BE7" s="191" t="s">
        <v>29</v>
      </c>
    </row>
    <row r="8" spans="2:57" x14ac:dyDescent="0.3">
      <c r="B8" s="187" t="s">
        <v>261</v>
      </c>
      <c r="C8" s="188" t="s">
        <v>262</v>
      </c>
      <c r="D8" s="189" t="s">
        <v>269</v>
      </c>
      <c r="E8" s="190">
        <v>53</v>
      </c>
      <c r="H8" s="174" t="s">
        <v>270</v>
      </c>
      <c r="I8" s="174" t="s">
        <v>271</v>
      </c>
      <c r="W8" s="186" t="s">
        <v>44</v>
      </c>
      <c r="X8" s="183" t="s">
        <v>207</v>
      </c>
      <c r="Y8" s="183"/>
      <c r="Z8" s="183"/>
      <c r="AA8" s="183">
        <v>293.28621908127207</v>
      </c>
      <c r="AB8" s="184">
        <v>706.71378091872793</v>
      </c>
      <c r="AM8" s="318"/>
      <c r="AN8" s="318"/>
      <c r="AO8" s="320" t="s">
        <v>300</v>
      </c>
      <c r="AP8" s="319" t="s">
        <v>262</v>
      </c>
      <c r="AQ8" s="320" t="s">
        <v>378</v>
      </c>
      <c r="AR8" s="323">
        <v>6082.6679611650488</v>
      </c>
      <c r="AU8" s="194" t="s">
        <v>196</v>
      </c>
      <c r="AW8" s="191" t="s">
        <v>386</v>
      </c>
      <c r="AX8" s="328">
        <f>AR7+AR8+AR11</f>
        <v>14311.385976267531</v>
      </c>
      <c r="AY8" s="327">
        <f>AX8/AX32</f>
        <v>0.67006354167742055</v>
      </c>
      <c r="BA8" s="194" t="s">
        <v>196</v>
      </c>
      <c r="BB8" s="288" t="s">
        <v>198</v>
      </c>
      <c r="BD8" s="201">
        <v>0</v>
      </c>
      <c r="BE8" s="292">
        <v>657.85694570620001</v>
      </c>
    </row>
    <row r="9" spans="2:57" x14ac:dyDescent="0.3">
      <c r="B9" s="187" t="s">
        <v>261</v>
      </c>
      <c r="C9" s="188" t="s">
        <v>262</v>
      </c>
      <c r="D9" s="189" t="s">
        <v>272</v>
      </c>
      <c r="E9" s="190">
        <v>87.347999999999999</v>
      </c>
      <c r="G9" s="191" t="s">
        <v>273</v>
      </c>
      <c r="L9" s="191" t="s">
        <v>273</v>
      </c>
      <c r="Q9" s="191" t="s">
        <v>274</v>
      </c>
      <c r="W9" s="186" t="s">
        <v>210</v>
      </c>
      <c r="X9" s="183" t="s">
        <v>211</v>
      </c>
      <c r="Y9" s="183"/>
      <c r="Z9" s="183"/>
      <c r="AA9" s="183">
        <v>63.157894736842103</v>
      </c>
      <c r="AB9" s="184">
        <v>37.037037037037038</v>
      </c>
      <c r="AM9" s="318"/>
      <c r="AN9" s="318"/>
      <c r="AO9" s="320" t="s">
        <v>301</v>
      </c>
      <c r="AP9" s="319" t="s">
        <v>262</v>
      </c>
      <c r="AQ9" s="320" t="s">
        <v>378</v>
      </c>
      <c r="AR9" s="323">
        <v>3798.8470334412086</v>
      </c>
      <c r="AW9" s="191"/>
      <c r="AX9" s="327"/>
      <c r="AY9" s="327"/>
      <c r="BB9" s="159" t="s">
        <v>220</v>
      </c>
      <c r="BD9" s="208">
        <f>AX14</f>
        <v>450</v>
      </c>
      <c r="BE9" s="167">
        <v>430</v>
      </c>
    </row>
    <row r="10" spans="2:57" x14ac:dyDescent="0.3">
      <c r="B10" s="187" t="s">
        <v>261</v>
      </c>
      <c r="C10" s="188" t="s">
        <v>262</v>
      </c>
      <c r="D10" s="189" t="s">
        <v>275</v>
      </c>
      <c r="E10" s="190">
        <v>34.14</v>
      </c>
      <c r="I10" s="174" t="s">
        <v>276</v>
      </c>
      <c r="J10" s="174" t="s">
        <v>29</v>
      </c>
      <c r="N10" s="174" t="s">
        <v>276</v>
      </c>
      <c r="O10" s="174" t="s">
        <v>29</v>
      </c>
      <c r="Q10" s="191"/>
      <c r="T10" s="191" t="s">
        <v>277</v>
      </c>
      <c r="U10" s="191" t="s">
        <v>278</v>
      </c>
      <c r="W10" s="182"/>
      <c r="X10" s="192"/>
      <c r="Y10" s="192"/>
      <c r="Z10" s="192"/>
      <c r="AA10" s="192"/>
      <c r="AB10" s="193"/>
      <c r="AM10" s="318"/>
      <c r="AN10" s="318"/>
      <c r="AO10" s="320" t="s">
        <v>307</v>
      </c>
      <c r="AP10" s="319" t="s">
        <v>262</v>
      </c>
      <c r="AQ10" s="320" t="s">
        <v>378</v>
      </c>
      <c r="AR10" s="323">
        <v>3248.0189859762672</v>
      </c>
      <c r="AW10" s="191" t="s">
        <v>387</v>
      </c>
      <c r="AX10" s="328">
        <f>AR14+AR15+AR18</f>
        <v>5681.5825242718447</v>
      </c>
      <c r="AY10" s="327">
        <f>AX10/AX34</f>
        <v>0.64126213592233006</v>
      </c>
      <c r="BB10" s="288" t="s">
        <v>176</v>
      </c>
      <c r="BD10" s="201">
        <v>0</v>
      </c>
      <c r="BE10" s="291">
        <v>14.618314855875832</v>
      </c>
    </row>
    <row r="11" spans="2:57" x14ac:dyDescent="0.3">
      <c r="B11" s="187" t="s">
        <v>261</v>
      </c>
      <c r="C11" s="188" t="s">
        <v>262</v>
      </c>
      <c r="D11" s="189" t="s">
        <v>279</v>
      </c>
      <c r="E11" s="190">
        <v>23.9</v>
      </c>
      <c r="G11" s="194" t="s">
        <v>196</v>
      </c>
      <c r="H11" s="195" t="s">
        <v>280</v>
      </c>
      <c r="I11" s="196" t="s">
        <v>263</v>
      </c>
      <c r="J11" s="189">
        <f>5.6+2.6</f>
        <v>8.1999999999999993</v>
      </c>
      <c r="L11" s="194" t="s">
        <v>196</v>
      </c>
      <c r="M11" s="195" t="s">
        <v>280</v>
      </c>
      <c r="N11" s="196" t="s">
        <v>263</v>
      </c>
      <c r="O11" s="189">
        <f>J11+J24+J37</f>
        <v>27</v>
      </c>
      <c r="Q11" s="191"/>
      <c r="T11" s="191"/>
      <c r="U11" s="191"/>
      <c r="W11" s="197"/>
      <c r="X11" s="198"/>
      <c r="Y11" s="198"/>
      <c r="Z11" s="198"/>
      <c r="AA11" s="198"/>
      <c r="AB11" s="199"/>
      <c r="AM11" s="318"/>
      <c r="AN11" s="318"/>
      <c r="AO11" s="320" t="s">
        <v>309</v>
      </c>
      <c r="AP11" s="319" t="s">
        <v>262</v>
      </c>
      <c r="AQ11" s="320" t="s">
        <v>378</v>
      </c>
      <c r="AR11" s="323">
        <v>2111.1792880258904</v>
      </c>
      <c r="AW11" s="191"/>
      <c r="AX11" s="327"/>
      <c r="AY11" s="327"/>
      <c r="BB11" s="159" t="s">
        <v>221</v>
      </c>
      <c r="BD11" s="201">
        <v>0</v>
      </c>
      <c r="BE11" s="145">
        <v>65.3</v>
      </c>
    </row>
    <row r="12" spans="2:57" x14ac:dyDescent="0.3">
      <c r="B12" s="187" t="s">
        <v>261</v>
      </c>
      <c r="C12" s="188" t="s">
        <v>262</v>
      </c>
      <c r="D12" s="189" t="s">
        <v>281</v>
      </c>
      <c r="E12" s="190">
        <v>41.6</v>
      </c>
      <c r="I12" s="196" t="s">
        <v>266</v>
      </c>
      <c r="J12" s="190">
        <v>7.444</v>
      </c>
      <c r="N12" s="200" t="s">
        <v>266</v>
      </c>
      <c r="O12" s="190">
        <f>J12</f>
        <v>7.444</v>
      </c>
      <c r="Q12" s="191" t="s">
        <v>170</v>
      </c>
      <c r="T12" s="201">
        <f>O11+O26</f>
        <v>38.093333333333163</v>
      </c>
      <c r="U12" s="174">
        <f>AA12</f>
        <v>45.810259579728097</v>
      </c>
      <c r="W12" s="202" t="s">
        <v>170</v>
      </c>
      <c r="X12" s="198"/>
      <c r="Y12" s="198"/>
      <c r="Z12" s="198"/>
      <c r="AA12" s="198">
        <v>45.810259579728097</v>
      </c>
      <c r="AB12" s="203">
        <v>0.68974042027194071</v>
      </c>
      <c r="AM12" s="318"/>
      <c r="AN12" s="318"/>
      <c r="AO12" s="320"/>
      <c r="AP12" s="319"/>
      <c r="AQ12" s="320"/>
      <c r="AR12" s="324"/>
      <c r="AW12" s="191" t="s">
        <v>382</v>
      </c>
      <c r="AX12" s="328">
        <f>AR21+AR22+AR25</f>
        <v>67.05</v>
      </c>
      <c r="AY12" s="327">
        <f t="shared" ref="AY12" si="0">AX12/AX36</f>
        <v>0.13094424372619862</v>
      </c>
      <c r="BB12" s="299" t="s">
        <v>159</v>
      </c>
      <c r="BD12" s="208">
        <f>AX8</f>
        <v>14311.385976267531</v>
      </c>
      <c r="BE12" s="303">
        <v>19604.319458096528</v>
      </c>
    </row>
    <row r="13" spans="2:57" ht="15" thickBot="1" x14ac:dyDescent="0.35">
      <c r="B13" s="187" t="s">
        <v>261</v>
      </c>
      <c r="C13" s="188" t="s">
        <v>262</v>
      </c>
      <c r="D13" s="189" t="s">
        <v>282</v>
      </c>
      <c r="E13" s="190">
        <v>6.5000000000000009</v>
      </c>
      <c r="I13" s="196" t="s">
        <v>269</v>
      </c>
      <c r="J13" s="190">
        <v>53</v>
      </c>
      <c r="N13" s="196" t="s">
        <v>269</v>
      </c>
      <c r="O13" s="190">
        <f>J13+J25</f>
        <v>116.858</v>
      </c>
      <c r="Q13" s="191" t="s">
        <v>171</v>
      </c>
      <c r="T13" s="174">
        <f>0</f>
        <v>0</v>
      </c>
      <c r="U13" s="174">
        <f>AA13</f>
        <v>84</v>
      </c>
      <c r="W13" s="204" t="s">
        <v>171</v>
      </c>
      <c r="X13" s="205"/>
      <c r="Y13" s="205"/>
      <c r="Z13" s="205"/>
      <c r="AA13" s="206">
        <v>84</v>
      </c>
      <c r="AB13" s="207"/>
      <c r="AM13" s="318" t="s">
        <v>379</v>
      </c>
      <c r="AN13" s="318"/>
      <c r="AO13" s="318"/>
      <c r="AP13" s="319"/>
      <c r="AQ13" s="320"/>
      <c r="AR13" s="324"/>
      <c r="AW13" s="191"/>
      <c r="AX13" s="327"/>
      <c r="AY13" s="327"/>
      <c r="BB13" s="159" t="s">
        <v>179</v>
      </c>
      <c r="BD13" s="201">
        <f>AX10</f>
        <v>5681.5825242718447</v>
      </c>
      <c r="BE13" s="145">
        <v>5477.1478289465158</v>
      </c>
    </row>
    <row r="14" spans="2:57" x14ac:dyDescent="0.3">
      <c r="B14" s="187" t="s">
        <v>261</v>
      </c>
      <c r="C14" s="188" t="s">
        <v>262</v>
      </c>
      <c r="D14" s="189" t="s">
        <v>283</v>
      </c>
      <c r="E14" s="190">
        <v>25.902999999999999</v>
      </c>
      <c r="I14" s="196" t="s">
        <v>272</v>
      </c>
      <c r="J14" s="190">
        <v>87.347999999999999</v>
      </c>
      <c r="N14" s="196" t="s">
        <v>272</v>
      </c>
      <c r="O14" s="190">
        <f>J14+J26</f>
        <v>91.197999999999993</v>
      </c>
      <c r="Q14" s="191" t="s">
        <v>209</v>
      </c>
      <c r="T14" s="201">
        <f>O13+O14+O27+O15</f>
        <v>263.19599999999997</v>
      </c>
      <c r="U14" s="174">
        <f>AA6</f>
        <v>416.66666666666669</v>
      </c>
      <c r="X14" s="192"/>
      <c r="Y14" s="192"/>
      <c r="Z14" s="192"/>
      <c r="AB14" s="192"/>
      <c r="AM14" s="318"/>
      <c r="AN14" s="318"/>
      <c r="AO14" s="320" t="s">
        <v>261</v>
      </c>
      <c r="AP14" s="319" t="s">
        <v>262</v>
      </c>
      <c r="AQ14" s="320" t="s">
        <v>380</v>
      </c>
      <c r="AR14" s="325">
        <v>2062.0765911542612</v>
      </c>
      <c r="AW14" s="191" t="s">
        <v>389</v>
      </c>
      <c r="AX14" s="328">
        <f>AR29</f>
        <v>450</v>
      </c>
      <c r="AY14" s="327"/>
      <c r="BB14" s="288" t="s">
        <v>161</v>
      </c>
      <c r="BD14" s="201">
        <f>AX12</f>
        <v>67.05</v>
      </c>
      <c r="BE14" s="292">
        <v>376.22196624847345</v>
      </c>
    </row>
    <row r="15" spans="2:57" x14ac:dyDescent="0.3">
      <c r="B15" s="187" t="s">
        <v>261</v>
      </c>
      <c r="C15" s="188" t="s">
        <v>262</v>
      </c>
      <c r="D15" s="189" t="s">
        <v>284</v>
      </c>
      <c r="E15" s="190">
        <v>284.20064338731652</v>
      </c>
      <c r="I15" s="196" t="s">
        <v>275</v>
      </c>
      <c r="J15" s="190">
        <v>34.14</v>
      </c>
      <c r="N15" s="196" t="s">
        <v>275</v>
      </c>
      <c r="O15" s="190">
        <f>J15+J27</f>
        <v>39.14</v>
      </c>
      <c r="Q15" s="191" t="s">
        <v>206</v>
      </c>
      <c r="T15" s="208">
        <f>O21+O24</f>
        <v>104.25999999999999</v>
      </c>
      <c r="U15" s="174">
        <f t="shared" ref="U15:U17" si="1">AA7</f>
        <v>250</v>
      </c>
      <c r="W15" s="191" t="s">
        <v>285</v>
      </c>
      <c r="AM15" s="318"/>
      <c r="AN15" s="318"/>
      <c r="AO15" s="320" t="s">
        <v>300</v>
      </c>
      <c r="AP15" s="319" t="s">
        <v>262</v>
      </c>
      <c r="AQ15" s="320" t="s">
        <v>380</v>
      </c>
      <c r="AR15" s="325">
        <v>2766.4800431499461</v>
      </c>
      <c r="AW15" s="191"/>
      <c r="AX15" s="327"/>
      <c r="AY15" s="327"/>
    </row>
    <row r="16" spans="2:57" x14ac:dyDescent="0.3">
      <c r="B16" s="187" t="s">
        <v>261</v>
      </c>
      <c r="C16" s="188" t="s">
        <v>262</v>
      </c>
      <c r="D16" s="189" t="s">
        <v>286</v>
      </c>
      <c r="E16" s="190">
        <v>23</v>
      </c>
      <c r="I16" s="196" t="s">
        <v>279</v>
      </c>
      <c r="J16" s="190">
        <v>23.9</v>
      </c>
      <c r="N16" s="200" t="s">
        <v>279</v>
      </c>
      <c r="O16" s="190">
        <f>J16+J28</f>
        <v>45.9</v>
      </c>
      <c r="Q16" s="191" t="s">
        <v>207</v>
      </c>
      <c r="T16" s="201">
        <f>O17+O20+O29+O31</f>
        <v>876.83871459398074</v>
      </c>
      <c r="U16" s="174">
        <f t="shared" si="1"/>
        <v>293.28621908127207</v>
      </c>
      <c r="Z16" s="174" t="s">
        <v>277</v>
      </c>
      <c r="AA16" s="174" t="s">
        <v>287</v>
      </c>
      <c r="AC16" s="174" t="s">
        <v>288</v>
      </c>
      <c r="AM16" s="318"/>
      <c r="AN16" s="318"/>
      <c r="AO16" s="320" t="s">
        <v>301</v>
      </c>
      <c r="AP16" s="319" t="s">
        <v>262</v>
      </c>
      <c r="AQ16" s="320" t="s">
        <v>380</v>
      </c>
      <c r="AR16" s="325">
        <v>1708.4412081984897</v>
      </c>
      <c r="AY16" s="327"/>
    </row>
    <row r="17" spans="2:59" x14ac:dyDescent="0.3">
      <c r="B17" s="187" t="s">
        <v>261</v>
      </c>
      <c r="C17" s="188" t="s">
        <v>262</v>
      </c>
      <c r="D17" s="189" t="s">
        <v>289</v>
      </c>
      <c r="E17" s="190">
        <v>172.45599999999999</v>
      </c>
      <c r="I17" s="196" t="s">
        <v>281</v>
      </c>
      <c r="J17" s="190">
        <v>41.6</v>
      </c>
      <c r="N17" s="196" t="s">
        <v>281</v>
      </c>
      <c r="O17" s="190">
        <f>J17+J30+J39</f>
        <v>79.599999999999994</v>
      </c>
      <c r="Q17" s="191" t="s">
        <v>211</v>
      </c>
      <c r="T17" s="201">
        <f>O23+O32+O33+O22</f>
        <v>603.74699999999996</v>
      </c>
      <c r="U17" s="174">
        <f t="shared" si="1"/>
        <v>63.157894736842103</v>
      </c>
      <c r="W17" s="183" t="s">
        <v>170</v>
      </c>
      <c r="X17" s="183"/>
      <c r="Z17" s="201">
        <f>T12+T38</f>
        <v>42.551333333333162</v>
      </c>
      <c r="AA17" s="208">
        <f>U12+U38</f>
        <v>46.500000000000036</v>
      </c>
      <c r="AC17" s="208">
        <f>Z17-AA17</f>
        <v>-3.9486666666668739</v>
      </c>
      <c r="AM17" s="318"/>
      <c r="AN17" s="318"/>
      <c r="AO17" s="320" t="s">
        <v>307</v>
      </c>
      <c r="AP17" s="319" t="s">
        <v>262</v>
      </c>
      <c r="AQ17" s="320" t="s">
        <v>380</v>
      </c>
      <c r="AR17" s="325">
        <v>1469.9762675296656</v>
      </c>
      <c r="AY17" s="327"/>
      <c r="BD17" s="201"/>
    </row>
    <row r="18" spans="2:59" x14ac:dyDescent="0.3">
      <c r="B18" s="187" t="s">
        <v>261</v>
      </c>
      <c r="C18" s="188" t="s">
        <v>262</v>
      </c>
      <c r="D18" s="189" t="s">
        <v>290</v>
      </c>
      <c r="E18" s="190">
        <v>92.698999999999984</v>
      </c>
      <c r="I18" s="196" t="s">
        <v>282</v>
      </c>
      <c r="J18" s="190">
        <v>6.5000000000000009</v>
      </c>
      <c r="N18" s="200" t="s">
        <v>282</v>
      </c>
      <c r="O18" s="190">
        <f>J18+J29</f>
        <v>7.620000000000001</v>
      </c>
      <c r="Q18" s="191"/>
      <c r="W18" s="183" t="s">
        <v>171</v>
      </c>
      <c r="X18" s="183"/>
      <c r="Z18" s="174">
        <f>T13+T39</f>
        <v>0</v>
      </c>
      <c r="AA18" s="174">
        <f>U13</f>
        <v>84</v>
      </c>
      <c r="AC18" s="208">
        <f t="shared" ref="AC18:AC28" si="2">Z18-AA18</f>
        <v>-84</v>
      </c>
      <c r="AM18" s="318"/>
      <c r="AN18" s="318"/>
      <c r="AO18" s="320" t="s">
        <v>309</v>
      </c>
      <c r="AP18" s="319" t="s">
        <v>262</v>
      </c>
      <c r="AQ18" s="320" t="s">
        <v>380</v>
      </c>
      <c r="AR18" s="325">
        <v>853.02588996763757</v>
      </c>
      <c r="AY18" s="327"/>
      <c r="BD18" s="201"/>
    </row>
    <row r="19" spans="2:59" x14ac:dyDescent="0.3">
      <c r="B19" s="187" t="s">
        <v>291</v>
      </c>
      <c r="C19" s="209" t="s">
        <v>262</v>
      </c>
      <c r="D19" s="210" t="s">
        <v>266</v>
      </c>
      <c r="E19" s="189">
        <v>32</v>
      </c>
      <c r="I19" s="196" t="s">
        <v>283</v>
      </c>
      <c r="J19" s="190">
        <v>25.902999999999999</v>
      </c>
      <c r="N19" s="200" t="s">
        <v>283</v>
      </c>
      <c r="O19" s="190">
        <f>J19+J36</f>
        <v>77.177999999999997</v>
      </c>
      <c r="Q19" s="191" t="s">
        <v>292</v>
      </c>
      <c r="T19" s="201">
        <f>O12+O25</f>
        <v>39.444000000000003</v>
      </c>
      <c r="W19" s="183" t="s">
        <v>209</v>
      </c>
      <c r="X19" s="183"/>
      <c r="Z19" s="201">
        <f>T14+T40</f>
        <v>313.76599999999996</v>
      </c>
      <c r="AA19" s="174">
        <f>U14+U40</f>
        <v>500</v>
      </c>
      <c r="AC19" s="208">
        <f t="shared" si="2"/>
        <v>-186.23400000000004</v>
      </c>
      <c r="AM19" s="318"/>
      <c r="AN19" s="318"/>
      <c r="AO19" s="320"/>
      <c r="AP19" s="319"/>
      <c r="AQ19" s="320"/>
      <c r="AR19" s="324"/>
      <c r="AY19" s="327"/>
      <c r="BD19" s="201"/>
    </row>
    <row r="20" spans="2:59" x14ac:dyDescent="0.3">
      <c r="B20" s="187" t="s">
        <v>291</v>
      </c>
      <c r="C20" s="209" t="s">
        <v>262</v>
      </c>
      <c r="D20" s="189" t="s">
        <v>263</v>
      </c>
      <c r="E20" s="190">
        <v>11.09333333333316</v>
      </c>
      <c r="I20" s="196" t="s">
        <v>284</v>
      </c>
      <c r="J20" s="190">
        <v>284.20064338731652</v>
      </c>
      <c r="N20" s="196" t="s">
        <v>284</v>
      </c>
      <c r="O20" s="190">
        <f>J20+J32+J38</f>
        <v>373.73871459398072</v>
      </c>
      <c r="Q20" s="191" t="s">
        <v>293</v>
      </c>
      <c r="T20" s="201">
        <f>O16+O28</f>
        <v>101.9</v>
      </c>
      <c r="W20" s="183" t="s">
        <v>206</v>
      </c>
      <c r="Z20" s="208">
        <f>T15+T41</f>
        <v>181.51799999999997</v>
      </c>
      <c r="AA20" s="174">
        <f>U15+U41</f>
        <v>500</v>
      </c>
      <c r="AC20" s="208">
        <f t="shared" si="2"/>
        <v>-318.48200000000003</v>
      </c>
      <c r="AM20" s="318" t="s">
        <v>381</v>
      </c>
      <c r="AN20" s="318"/>
      <c r="AO20" s="318"/>
      <c r="AP20" s="319"/>
      <c r="AQ20" s="320"/>
      <c r="AR20" s="324"/>
      <c r="AY20" s="327"/>
      <c r="BD20" s="201"/>
    </row>
    <row r="21" spans="2:59" x14ac:dyDescent="0.3">
      <c r="B21" s="187" t="s">
        <v>291</v>
      </c>
      <c r="C21" s="209" t="s">
        <v>262</v>
      </c>
      <c r="D21" s="210" t="s">
        <v>269</v>
      </c>
      <c r="E21" s="189">
        <v>16</v>
      </c>
      <c r="I21" s="196" t="s">
        <v>286</v>
      </c>
      <c r="J21" s="190">
        <v>23</v>
      </c>
      <c r="N21" s="196" t="s">
        <v>286</v>
      </c>
      <c r="O21" s="190">
        <f>J21+J31</f>
        <v>29.134999999999998</v>
      </c>
      <c r="Q21" s="191" t="s">
        <v>294</v>
      </c>
      <c r="T21" s="201">
        <f>O18</f>
        <v>7.620000000000001</v>
      </c>
      <c r="W21" s="183" t="s">
        <v>207</v>
      </c>
      <c r="Z21" s="201">
        <f>T16+T42</f>
        <v>1089.1037145939808</v>
      </c>
      <c r="AA21" s="174">
        <f>U16+U42</f>
        <v>1000</v>
      </c>
      <c r="AC21" s="208">
        <f t="shared" si="2"/>
        <v>89.10371459398084</v>
      </c>
      <c r="AM21" s="318"/>
      <c r="AN21" s="318"/>
      <c r="AO21" s="320" t="s">
        <v>261</v>
      </c>
      <c r="AP21" s="319" t="s">
        <v>262</v>
      </c>
      <c r="AQ21" s="320" t="s">
        <v>382</v>
      </c>
      <c r="AR21" s="325">
        <v>0</v>
      </c>
      <c r="AY21" s="327"/>
    </row>
    <row r="22" spans="2:59" x14ac:dyDescent="0.3">
      <c r="B22" s="187" t="s">
        <v>291</v>
      </c>
      <c r="C22" s="209" t="s">
        <v>262</v>
      </c>
      <c r="D22" s="210" t="s">
        <v>279</v>
      </c>
      <c r="E22" s="189">
        <v>56</v>
      </c>
      <c r="I22" s="196" t="s">
        <v>289</v>
      </c>
      <c r="J22" s="190">
        <v>172.45599999999999</v>
      </c>
      <c r="N22" s="196" t="s">
        <v>289</v>
      </c>
      <c r="O22" s="190">
        <f>J22+J34+J40</f>
        <v>175.18599999999998</v>
      </c>
      <c r="Q22" s="191" t="s">
        <v>295</v>
      </c>
      <c r="T22" s="201">
        <f>O19</f>
        <v>77.177999999999997</v>
      </c>
      <c r="W22" s="183" t="s">
        <v>211</v>
      </c>
      <c r="Z22" s="201">
        <f>T17+T43</f>
        <v>777.45699999999999</v>
      </c>
      <c r="AA22" s="174">
        <f>U17+U43</f>
        <v>100.19493177387915</v>
      </c>
      <c r="AC22" s="208">
        <f t="shared" si="2"/>
        <v>677.26206822612085</v>
      </c>
      <c r="AM22" s="318"/>
      <c r="AN22" s="318"/>
      <c r="AO22" s="320" t="s">
        <v>300</v>
      </c>
      <c r="AP22" s="319" t="s">
        <v>262</v>
      </c>
      <c r="AQ22" s="320" t="s">
        <v>382</v>
      </c>
      <c r="AR22" s="325">
        <v>63.55</v>
      </c>
      <c r="AY22" s="327"/>
      <c r="BD22" s="191" t="s">
        <v>29</v>
      </c>
      <c r="BE22" s="191" t="s">
        <v>29</v>
      </c>
    </row>
    <row r="23" spans="2:59" x14ac:dyDescent="0.3">
      <c r="B23" s="187" t="s">
        <v>291</v>
      </c>
      <c r="C23" s="209" t="s">
        <v>262</v>
      </c>
      <c r="D23" s="210" t="s">
        <v>284</v>
      </c>
      <c r="E23" s="189">
        <v>323.5</v>
      </c>
      <c r="I23" s="196" t="s">
        <v>290</v>
      </c>
      <c r="J23" s="190">
        <v>92.698999999999984</v>
      </c>
      <c r="N23" s="196" t="s">
        <v>290</v>
      </c>
      <c r="O23" s="190">
        <f>J23+J35+J41</f>
        <v>152.56099999999998</v>
      </c>
      <c r="Q23" s="191" t="s">
        <v>296</v>
      </c>
      <c r="T23" s="174">
        <f>O30</f>
        <v>139</v>
      </c>
      <c r="AC23" s="208"/>
      <c r="AM23" s="318"/>
      <c r="AN23" s="318"/>
      <c r="AO23" s="320" t="s">
        <v>301</v>
      </c>
      <c r="AP23" s="319" t="s">
        <v>262</v>
      </c>
      <c r="AQ23" s="320" t="s">
        <v>382</v>
      </c>
      <c r="AR23" s="325">
        <v>340</v>
      </c>
      <c r="AU23" s="214" t="s">
        <v>197</v>
      </c>
      <c r="AW23" s="191" t="s">
        <v>386</v>
      </c>
      <c r="AX23" s="328">
        <f>AR9+AR10</f>
        <v>7046.8660194174754</v>
      </c>
      <c r="AY23" s="327">
        <f>AX23/AX32</f>
        <v>0.3299364583225794</v>
      </c>
      <c r="BA23" s="214" t="s">
        <v>197</v>
      </c>
      <c r="BB23" s="288" t="s">
        <v>198</v>
      </c>
      <c r="BD23" s="208">
        <f>AX29</f>
        <v>300</v>
      </c>
      <c r="BE23" s="292">
        <v>137.1430542936989</v>
      </c>
      <c r="BG23" s="208"/>
    </row>
    <row r="24" spans="2:59" x14ac:dyDescent="0.3">
      <c r="B24" s="187" t="s">
        <v>291</v>
      </c>
      <c r="C24" s="209" t="s">
        <v>262</v>
      </c>
      <c r="D24" s="210" t="s">
        <v>297</v>
      </c>
      <c r="E24" s="189">
        <v>139</v>
      </c>
      <c r="I24" s="196" t="s">
        <v>263</v>
      </c>
      <c r="J24" s="189">
        <f>1.2+9.6</f>
        <v>10.799999999999999</v>
      </c>
      <c r="N24" s="211" t="s">
        <v>298</v>
      </c>
      <c r="O24" s="189">
        <f>J33</f>
        <v>75.125</v>
      </c>
      <c r="Q24" s="191"/>
      <c r="W24" s="183" t="s">
        <v>292</v>
      </c>
      <c r="Z24" s="201">
        <f>T19+T46</f>
        <v>55.444000000000003</v>
      </c>
      <c r="AC24" s="208">
        <f t="shared" si="2"/>
        <v>55.444000000000003</v>
      </c>
      <c r="AM24" s="318"/>
      <c r="AN24" s="318"/>
      <c r="AO24" s="320" t="s">
        <v>307</v>
      </c>
      <c r="AP24" s="319" t="s">
        <v>262</v>
      </c>
      <c r="AQ24" s="320" t="s">
        <v>382</v>
      </c>
      <c r="AR24" s="325">
        <v>105</v>
      </c>
      <c r="AW24" s="191"/>
      <c r="AX24" s="327"/>
      <c r="AY24" s="327"/>
      <c r="BB24" s="159" t="s">
        <v>176</v>
      </c>
      <c r="BD24" s="174">
        <v>0</v>
      </c>
      <c r="BE24" s="167">
        <v>1.0416851441241686</v>
      </c>
      <c r="BG24" s="208"/>
    </row>
    <row r="25" spans="2:59" x14ac:dyDescent="0.3">
      <c r="B25" s="187" t="s">
        <v>291</v>
      </c>
      <c r="C25" s="209" t="s">
        <v>262</v>
      </c>
      <c r="D25" s="210" t="s">
        <v>281</v>
      </c>
      <c r="E25" s="189">
        <v>100</v>
      </c>
      <c r="I25" s="211" t="s">
        <v>269</v>
      </c>
      <c r="J25" s="189">
        <v>63.858000000000004</v>
      </c>
      <c r="M25" s="212" t="s">
        <v>299</v>
      </c>
      <c r="N25" s="213" t="s">
        <v>266</v>
      </c>
      <c r="O25" s="189">
        <f t="shared" ref="O25:O33" si="3">J42</f>
        <v>32</v>
      </c>
      <c r="W25" s="183" t="s">
        <v>293</v>
      </c>
      <c r="Z25" s="201">
        <f>T20+T47</f>
        <v>119.14500000000001</v>
      </c>
      <c r="AC25" s="208">
        <f t="shared" si="2"/>
        <v>119.14500000000001</v>
      </c>
      <c r="AM25" s="318"/>
      <c r="AN25" s="318"/>
      <c r="AO25" s="320" t="s">
        <v>309</v>
      </c>
      <c r="AP25" s="319" t="s">
        <v>262</v>
      </c>
      <c r="AQ25" s="320" t="s">
        <v>382</v>
      </c>
      <c r="AR25" s="325">
        <v>3.5</v>
      </c>
      <c r="AW25" s="191" t="s">
        <v>387</v>
      </c>
      <c r="AX25" s="328">
        <f>AR16+AR17</f>
        <v>3178.4174757281553</v>
      </c>
      <c r="AY25" s="327">
        <f t="shared" ref="AY25:AY27" si="4">AX25/AX34</f>
        <v>0.35873786407766989</v>
      </c>
      <c r="BB25" s="137" t="s">
        <v>159</v>
      </c>
      <c r="BD25" s="208">
        <f>AX23</f>
        <v>7046.8660194174754</v>
      </c>
      <c r="BE25" s="139">
        <v>3800.6805419034699</v>
      </c>
      <c r="BG25" s="208"/>
    </row>
    <row r="26" spans="2:59" x14ac:dyDescent="0.3">
      <c r="B26" s="187" t="s">
        <v>291</v>
      </c>
      <c r="C26" s="209" t="s">
        <v>262</v>
      </c>
      <c r="D26" s="189" t="s">
        <v>289</v>
      </c>
      <c r="E26" s="189">
        <v>30</v>
      </c>
      <c r="I26" s="211" t="s">
        <v>272</v>
      </c>
      <c r="J26" s="189">
        <v>3.85</v>
      </c>
      <c r="N26" s="196" t="s">
        <v>263</v>
      </c>
      <c r="O26" s="190">
        <f t="shared" si="3"/>
        <v>11.09333333333316</v>
      </c>
      <c r="W26" s="183" t="s">
        <v>294</v>
      </c>
      <c r="Z26" s="201">
        <f>T21+T45</f>
        <v>11.620000000000001</v>
      </c>
      <c r="AC26" s="208">
        <f t="shared" si="2"/>
        <v>11.620000000000001</v>
      </c>
      <c r="AM26" s="318"/>
      <c r="AN26" s="318"/>
      <c r="AO26" s="320"/>
      <c r="AP26" s="319"/>
      <c r="AQ26" s="320"/>
      <c r="AR26" s="325"/>
      <c r="AW26" s="191"/>
      <c r="AX26" s="327"/>
      <c r="AY26" s="327"/>
      <c r="BB26" s="288" t="s">
        <v>179</v>
      </c>
      <c r="BD26" s="208">
        <f>AX25</f>
        <v>3178.4174757281553</v>
      </c>
      <c r="BE26" s="292">
        <v>1061.8521710534837</v>
      </c>
      <c r="BG26" s="208"/>
    </row>
    <row r="27" spans="2:59" x14ac:dyDescent="0.3">
      <c r="B27" s="187" t="s">
        <v>291</v>
      </c>
      <c r="C27" s="209" t="s">
        <v>262</v>
      </c>
      <c r="D27" s="210" t="s">
        <v>290</v>
      </c>
      <c r="E27" s="189">
        <v>246</v>
      </c>
      <c r="I27" s="211" t="s">
        <v>275</v>
      </c>
      <c r="J27" s="189">
        <v>5</v>
      </c>
      <c r="N27" s="211" t="s">
        <v>269</v>
      </c>
      <c r="O27" s="189">
        <f t="shared" si="3"/>
        <v>16</v>
      </c>
      <c r="W27" s="183" t="s">
        <v>295</v>
      </c>
      <c r="Z27" s="201">
        <f>T22+T48</f>
        <v>202.523</v>
      </c>
      <c r="AC27" s="208">
        <f t="shared" si="2"/>
        <v>202.523</v>
      </c>
      <c r="AM27" s="318" t="s">
        <v>383</v>
      </c>
      <c r="AN27" s="318"/>
      <c r="AO27" s="318"/>
      <c r="AP27" s="319"/>
      <c r="AQ27" s="320"/>
      <c r="AR27" s="325"/>
      <c r="AW27" s="191" t="s">
        <v>382</v>
      </c>
      <c r="AX27" s="328">
        <f>AR23+AR24</f>
        <v>445</v>
      </c>
      <c r="AY27" s="327">
        <f t="shared" si="4"/>
        <v>0.86905575627380149</v>
      </c>
      <c r="BB27" s="159" t="s">
        <v>161</v>
      </c>
      <c r="BD27" s="208">
        <f>AX27</f>
        <v>445</v>
      </c>
      <c r="BE27" s="145">
        <v>48.778033751526593</v>
      </c>
      <c r="BG27" s="208"/>
    </row>
    <row r="28" spans="2:59" x14ac:dyDescent="0.3">
      <c r="B28" s="187" t="s">
        <v>300</v>
      </c>
      <c r="C28" s="188" t="s">
        <v>262</v>
      </c>
      <c r="D28" s="189" t="s">
        <v>263</v>
      </c>
      <c r="E28" s="189">
        <f>1.2+9.6</f>
        <v>10.799999999999999</v>
      </c>
      <c r="I28" s="211" t="s">
        <v>279</v>
      </c>
      <c r="J28" s="189">
        <v>22</v>
      </c>
      <c r="N28" s="213" t="s">
        <v>279</v>
      </c>
      <c r="O28" s="189">
        <f t="shared" si="3"/>
        <v>56</v>
      </c>
      <c r="W28" s="183" t="s">
        <v>296</v>
      </c>
      <c r="Z28" s="174">
        <f>T23</f>
        <v>139</v>
      </c>
      <c r="AC28" s="208">
        <f t="shared" si="2"/>
        <v>139</v>
      </c>
      <c r="AM28" s="318"/>
      <c r="AN28" s="318"/>
      <c r="AO28" s="318" t="s">
        <v>301</v>
      </c>
      <c r="AP28" s="319" t="s">
        <v>262</v>
      </c>
      <c r="AQ28" s="320" t="s">
        <v>384</v>
      </c>
      <c r="AR28" s="325">
        <v>300</v>
      </c>
      <c r="AW28" s="191"/>
      <c r="AX28" s="327"/>
      <c r="AY28" s="327"/>
    </row>
    <row r="29" spans="2:59" x14ac:dyDescent="0.3">
      <c r="B29" s="187" t="s">
        <v>300</v>
      </c>
      <c r="C29" s="188" t="s">
        <v>262</v>
      </c>
      <c r="D29" s="210" t="s">
        <v>269</v>
      </c>
      <c r="E29" s="189">
        <v>63.858000000000004</v>
      </c>
      <c r="I29" s="211" t="s">
        <v>282</v>
      </c>
      <c r="J29" s="189">
        <v>1.1199999999999999</v>
      </c>
      <c r="N29" s="211" t="s">
        <v>284</v>
      </c>
      <c r="O29" s="189">
        <f t="shared" si="3"/>
        <v>323.5</v>
      </c>
      <c r="AM29" s="318"/>
      <c r="AN29" s="318"/>
      <c r="AO29" s="318" t="s">
        <v>309</v>
      </c>
      <c r="AP29" s="319" t="s">
        <v>262</v>
      </c>
      <c r="AQ29" s="322" t="s">
        <v>385</v>
      </c>
      <c r="AR29" s="325">
        <v>450</v>
      </c>
      <c r="AW29" s="191" t="s">
        <v>390</v>
      </c>
      <c r="AX29" s="328">
        <f>AR28</f>
        <v>300</v>
      </c>
    </row>
    <row r="30" spans="2:59" x14ac:dyDescent="0.3">
      <c r="B30" s="187" t="s">
        <v>300</v>
      </c>
      <c r="C30" s="188" t="s">
        <v>262</v>
      </c>
      <c r="D30" s="210" t="s">
        <v>272</v>
      </c>
      <c r="E30" s="189">
        <v>3.85</v>
      </c>
      <c r="I30" s="211" t="s">
        <v>281</v>
      </c>
      <c r="J30" s="189">
        <v>14</v>
      </c>
      <c r="N30" s="213" t="s">
        <v>297</v>
      </c>
      <c r="O30" s="189">
        <f t="shared" si="3"/>
        <v>139</v>
      </c>
      <c r="AR30" s="326"/>
    </row>
    <row r="31" spans="2:59" x14ac:dyDescent="0.3">
      <c r="B31" s="187" t="s">
        <v>300</v>
      </c>
      <c r="C31" s="188" t="s">
        <v>262</v>
      </c>
      <c r="D31" s="210" t="s">
        <v>275</v>
      </c>
      <c r="E31" s="189">
        <v>5</v>
      </c>
      <c r="I31" s="211" t="s">
        <v>286</v>
      </c>
      <c r="J31" s="189">
        <v>6.1349999999999998</v>
      </c>
      <c r="N31" s="211" t="s">
        <v>281</v>
      </c>
      <c r="O31" s="189">
        <f t="shared" si="3"/>
        <v>100</v>
      </c>
      <c r="BD31" s="191" t="s">
        <v>29</v>
      </c>
      <c r="BE31" s="191" t="s">
        <v>29</v>
      </c>
    </row>
    <row r="32" spans="2:59" x14ac:dyDescent="0.3">
      <c r="B32" s="187" t="s">
        <v>300</v>
      </c>
      <c r="C32" s="188" t="s">
        <v>262</v>
      </c>
      <c r="D32" s="210" t="s">
        <v>279</v>
      </c>
      <c r="E32" s="189">
        <v>22</v>
      </c>
      <c r="I32" s="211" t="s">
        <v>284</v>
      </c>
      <c r="J32" s="189">
        <v>40.538071206664199</v>
      </c>
      <c r="N32" s="196" t="s">
        <v>289</v>
      </c>
      <c r="O32" s="189">
        <f t="shared" si="3"/>
        <v>30</v>
      </c>
      <c r="AU32" s="330" t="s">
        <v>308</v>
      </c>
      <c r="AW32" s="191" t="s">
        <v>386</v>
      </c>
      <c r="AX32" s="208">
        <f>AX8+AX23</f>
        <v>21358.251995685008</v>
      </c>
      <c r="BA32" s="330" t="s">
        <v>308</v>
      </c>
      <c r="BB32" s="288" t="s">
        <v>198</v>
      </c>
      <c r="BD32" s="208">
        <f>AX40</f>
        <v>300</v>
      </c>
      <c r="BE32" s="208">
        <f>BE8+BE23</f>
        <v>794.99999999989893</v>
      </c>
    </row>
    <row r="33" spans="2:57" x14ac:dyDescent="0.3">
      <c r="B33" s="187" t="s">
        <v>300</v>
      </c>
      <c r="C33" s="188" t="s">
        <v>262</v>
      </c>
      <c r="D33" s="210" t="s">
        <v>282</v>
      </c>
      <c r="E33" s="189">
        <v>1.1199999999999999</v>
      </c>
      <c r="I33" s="211" t="s">
        <v>298</v>
      </c>
      <c r="J33" s="189">
        <v>75.125</v>
      </c>
      <c r="N33" s="211" t="s">
        <v>290</v>
      </c>
      <c r="O33" s="189">
        <f t="shared" si="3"/>
        <v>246</v>
      </c>
      <c r="AU33" s="330"/>
      <c r="AW33" s="191"/>
      <c r="BB33" s="159" t="s">
        <v>220</v>
      </c>
      <c r="BD33" s="329">
        <f>AX38</f>
        <v>450</v>
      </c>
      <c r="BE33" s="208">
        <f>BE9</f>
        <v>430</v>
      </c>
    </row>
    <row r="34" spans="2:57" x14ac:dyDescent="0.3">
      <c r="B34" s="187" t="s">
        <v>300</v>
      </c>
      <c r="C34" s="188" t="s">
        <v>262</v>
      </c>
      <c r="D34" s="210" t="s">
        <v>281</v>
      </c>
      <c r="E34" s="189">
        <v>14</v>
      </c>
      <c r="I34" s="211" t="s">
        <v>289</v>
      </c>
      <c r="J34" s="189">
        <v>1.98</v>
      </c>
      <c r="AW34" s="191" t="s">
        <v>387</v>
      </c>
      <c r="AX34" s="208">
        <f>AX10+AX25</f>
        <v>8860</v>
      </c>
      <c r="BB34" s="288" t="s">
        <v>176</v>
      </c>
      <c r="BD34" s="174">
        <v>0</v>
      </c>
      <c r="BE34" s="208">
        <f>BE10</f>
        <v>14.618314855875832</v>
      </c>
    </row>
    <row r="35" spans="2:57" x14ac:dyDescent="0.3">
      <c r="B35" s="187" t="s">
        <v>300</v>
      </c>
      <c r="C35" s="188" t="s">
        <v>262</v>
      </c>
      <c r="D35" s="210" t="s">
        <v>286</v>
      </c>
      <c r="E35" s="189">
        <v>6.1349999999999998</v>
      </c>
      <c r="I35" s="211" t="s">
        <v>290</v>
      </c>
      <c r="J35" s="189">
        <v>43.262000000000008</v>
      </c>
      <c r="AW35" s="191"/>
      <c r="BB35" s="159" t="s">
        <v>221</v>
      </c>
      <c r="BD35" s="174">
        <v>0</v>
      </c>
      <c r="BE35" s="208">
        <f>BE11</f>
        <v>65.3</v>
      </c>
    </row>
    <row r="36" spans="2:57" x14ac:dyDescent="0.3">
      <c r="B36" s="187" t="s">
        <v>300</v>
      </c>
      <c r="C36" s="188" t="s">
        <v>262</v>
      </c>
      <c r="D36" s="210" t="s">
        <v>284</v>
      </c>
      <c r="E36" s="189">
        <v>40.538071206664199</v>
      </c>
      <c r="I36" s="211" t="s">
        <v>283</v>
      </c>
      <c r="J36" s="189">
        <v>51.274999999999999</v>
      </c>
      <c r="N36" s="174" t="s">
        <v>276</v>
      </c>
      <c r="O36" s="174" t="s">
        <v>29</v>
      </c>
      <c r="T36" s="191" t="s">
        <v>277</v>
      </c>
      <c r="U36" s="191" t="s">
        <v>278</v>
      </c>
      <c r="AW36" s="191" t="s">
        <v>382</v>
      </c>
      <c r="AX36" s="208">
        <f>AX12+AX27</f>
        <v>512.04999999999995</v>
      </c>
      <c r="BB36" s="299" t="s">
        <v>159</v>
      </c>
      <c r="BD36" s="208">
        <f>AX32</f>
        <v>21358.251995685008</v>
      </c>
      <c r="BE36" s="208">
        <f>BE12+BE25</f>
        <v>23405</v>
      </c>
    </row>
    <row r="37" spans="2:57" x14ac:dyDescent="0.3">
      <c r="B37" s="187" t="s">
        <v>300</v>
      </c>
      <c r="C37" s="188" t="s">
        <v>262</v>
      </c>
      <c r="D37" s="210" t="s">
        <v>298</v>
      </c>
      <c r="E37" s="189">
        <v>75.125</v>
      </c>
      <c r="I37" s="196" t="s">
        <v>263</v>
      </c>
      <c r="J37" s="189">
        <v>8</v>
      </c>
      <c r="L37" s="214" t="s">
        <v>197</v>
      </c>
      <c r="M37" s="215" t="s">
        <v>280</v>
      </c>
      <c r="N37" s="196" t="s">
        <v>263</v>
      </c>
      <c r="O37" s="189">
        <f>J53+J63</f>
        <v>4.4580000000000002</v>
      </c>
      <c r="T37" s="191"/>
      <c r="U37" s="191"/>
      <c r="BB37" s="159" t="s">
        <v>179</v>
      </c>
      <c r="BD37" s="208">
        <f>AX34</f>
        <v>8860</v>
      </c>
      <c r="BE37" s="208">
        <f>BE13+BE26</f>
        <v>6539</v>
      </c>
    </row>
    <row r="38" spans="2:57" x14ac:dyDescent="0.3">
      <c r="B38" s="187" t="s">
        <v>300</v>
      </c>
      <c r="C38" s="188" t="s">
        <v>262</v>
      </c>
      <c r="D38" s="210" t="s">
        <v>289</v>
      </c>
      <c r="E38" s="189">
        <v>1.98</v>
      </c>
      <c r="I38" s="211" t="s">
        <v>284</v>
      </c>
      <c r="J38" s="189">
        <v>49.000000000000007</v>
      </c>
      <c r="N38" s="211" t="s">
        <v>272</v>
      </c>
      <c r="O38" s="189">
        <f>J54+J65</f>
        <v>30.79</v>
      </c>
      <c r="Q38" s="191" t="s">
        <v>170</v>
      </c>
      <c r="T38" s="201">
        <f>O37</f>
        <v>4.4580000000000002</v>
      </c>
      <c r="U38" s="208">
        <f>AB12</f>
        <v>0.68974042027194071</v>
      </c>
      <c r="AW38" s="191" t="s">
        <v>389</v>
      </c>
      <c r="AX38" s="208">
        <f>AX14</f>
        <v>450</v>
      </c>
      <c r="BB38" s="288" t="s">
        <v>161</v>
      </c>
      <c r="BD38" s="208">
        <f>AX36</f>
        <v>512.04999999999995</v>
      </c>
      <c r="BE38" s="208">
        <f>BE14+BE27</f>
        <v>425.00000000000006</v>
      </c>
    </row>
    <row r="39" spans="2:57" x14ac:dyDescent="0.3">
      <c r="B39" s="187" t="s">
        <v>300</v>
      </c>
      <c r="C39" s="188" t="s">
        <v>262</v>
      </c>
      <c r="D39" s="210" t="s">
        <v>290</v>
      </c>
      <c r="E39" s="189">
        <v>43.262000000000008</v>
      </c>
      <c r="I39" s="211" t="s">
        <v>281</v>
      </c>
      <c r="J39" s="189">
        <v>24</v>
      </c>
      <c r="N39" s="211" t="s">
        <v>275</v>
      </c>
      <c r="O39" s="189">
        <f>J55+J66</f>
        <v>6.78</v>
      </c>
      <c r="Q39" s="191" t="s">
        <v>171</v>
      </c>
      <c r="T39" s="174">
        <f>0</f>
        <v>0</v>
      </c>
    </row>
    <row r="40" spans="2:57" x14ac:dyDescent="0.3">
      <c r="B40" s="187" t="s">
        <v>300</v>
      </c>
      <c r="C40" s="188" t="s">
        <v>262</v>
      </c>
      <c r="D40" s="210" t="s">
        <v>283</v>
      </c>
      <c r="E40" s="189">
        <v>51.274999999999999</v>
      </c>
      <c r="I40" s="211" t="s">
        <v>289</v>
      </c>
      <c r="J40" s="189">
        <v>0.75</v>
      </c>
      <c r="N40" s="216" t="s">
        <v>279</v>
      </c>
      <c r="O40" s="189">
        <f>J56</f>
        <v>17.244999999999997</v>
      </c>
      <c r="Q40" s="191" t="s">
        <v>209</v>
      </c>
      <c r="T40" s="174">
        <f>O38+O51+O39</f>
        <v>50.57</v>
      </c>
      <c r="U40" s="174">
        <f>AB6</f>
        <v>83.333333333333329</v>
      </c>
      <c r="AW40" s="191" t="s">
        <v>390</v>
      </c>
      <c r="AX40" s="208">
        <f>AX29</f>
        <v>300</v>
      </c>
    </row>
    <row r="41" spans="2:57" x14ac:dyDescent="0.3">
      <c r="B41" s="216" t="s">
        <v>301</v>
      </c>
      <c r="C41" s="217" t="s">
        <v>262</v>
      </c>
      <c r="D41" s="189" t="s">
        <v>263</v>
      </c>
      <c r="E41" s="189">
        <v>4.29</v>
      </c>
      <c r="I41" s="211" t="s">
        <v>290</v>
      </c>
      <c r="J41" s="189">
        <v>16.600000000000001</v>
      </c>
      <c r="N41" s="211" t="s">
        <v>281</v>
      </c>
      <c r="O41" s="189">
        <f>J57+J67</f>
        <v>15.950000000000001</v>
      </c>
      <c r="Q41" s="191" t="s">
        <v>206</v>
      </c>
      <c r="T41" s="174">
        <f>O42+O48+O55</f>
        <v>77.257999999999996</v>
      </c>
      <c r="U41" s="174">
        <f>AB7</f>
        <v>250</v>
      </c>
    </row>
    <row r="42" spans="2:57" ht="15" thickBot="1" x14ac:dyDescent="0.35">
      <c r="B42" s="216" t="s">
        <v>301</v>
      </c>
      <c r="C42" s="217" t="s">
        <v>262</v>
      </c>
      <c r="D42" s="210" t="s">
        <v>272</v>
      </c>
      <c r="E42" s="189">
        <v>10.45</v>
      </c>
      <c r="H42" s="212" t="s">
        <v>299</v>
      </c>
      <c r="I42" s="211" t="s">
        <v>266</v>
      </c>
      <c r="J42" s="189">
        <v>32</v>
      </c>
      <c r="N42" s="211" t="s">
        <v>286</v>
      </c>
      <c r="O42" s="189">
        <f>J58+J68</f>
        <v>30.257999999999996</v>
      </c>
      <c r="Q42" s="191" t="s">
        <v>207</v>
      </c>
      <c r="T42" s="174">
        <f>O41+O44+O52+O54</f>
        <v>212.26500000000001</v>
      </c>
      <c r="U42" s="174">
        <f>AB8</f>
        <v>706.71378091872793</v>
      </c>
    </row>
    <row r="43" spans="2:57" x14ac:dyDescent="0.3">
      <c r="B43" s="216" t="s">
        <v>301</v>
      </c>
      <c r="C43" s="217" t="s">
        <v>262</v>
      </c>
      <c r="D43" s="210" t="s">
        <v>275</v>
      </c>
      <c r="E43" s="189">
        <v>3.7800000000000002</v>
      </c>
      <c r="I43" s="196" t="s">
        <v>263</v>
      </c>
      <c r="J43" s="190">
        <v>11.09333333333316</v>
      </c>
      <c r="N43" s="216" t="s">
        <v>283</v>
      </c>
      <c r="O43" s="189">
        <f>J59+J73</f>
        <v>125.345</v>
      </c>
      <c r="Q43" s="191" t="s">
        <v>211</v>
      </c>
      <c r="T43" s="174">
        <f>O45+O46+O49+O56+O57</f>
        <v>173.71</v>
      </c>
      <c r="U43" s="174">
        <f>AB9</f>
        <v>37.037037037037038</v>
      </c>
      <c r="BA43" s="331" t="s">
        <v>392</v>
      </c>
      <c r="BB43" s="178"/>
      <c r="BC43" s="178"/>
      <c r="BD43" s="332" t="s">
        <v>29</v>
      </c>
    </row>
    <row r="44" spans="2:57" x14ac:dyDescent="0.3">
      <c r="B44" s="216" t="s">
        <v>301</v>
      </c>
      <c r="C44" s="217" t="s">
        <v>262</v>
      </c>
      <c r="D44" s="210" t="s">
        <v>279</v>
      </c>
      <c r="E44" s="189">
        <v>17.244999999999997</v>
      </c>
      <c r="I44" s="211" t="s">
        <v>269</v>
      </c>
      <c r="J44" s="189">
        <v>16</v>
      </c>
      <c r="N44" s="211" t="s">
        <v>284</v>
      </c>
      <c r="O44" s="189">
        <f>J60+J70</f>
        <v>67.715000000000003</v>
      </c>
      <c r="Q44" s="191"/>
      <c r="BA44" s="182"/>
      <c r="BB44" s="192"/>
      <c r="BC44" s="192"/>
      <c r="BD44" s="193"/>
    </row>
    <row r="45" spans="2:57" x14ac:dyDescent="0.3">
      <c r="B45" s="216" t="s">
        <v>301</v>
      </c>
      <c r="C45" s="217" t="s">
        <v>262</v>
      </c>
      <c r="D45" s="210" t="s">
        <v>281</v>
      </c>
      <c r="E45" s="189">
        <v>13.8</v>
      </c>
      <c r="I45" s="211" t="s">
        <v>279</v>
      </c>
      <c r="J45" s="189">
        <v>56</v>
      </c>
      <c r="N45" s="211" t="s">
        <v>302</v>
      </c>
      <c r="O45" s="189">
        <f>J61</f>
        <v>11.46</v>
      </c>
      <c r="Q45" s="218" t="s">
        <v>294</v>
      </c>
      <c r="T45" s="174">
        <f>O53</f>
        <v>4</v>
      </c>
      <c r="BA45" s="182"/>
      <c r="BB45" s="192"/>
      <c r="BC45" s="192"/>
      <c r="BD45" s="193"/>
    </row>
    <row r="46" spans="2:57" x14ac:dyDescent="0.3">
      <c r="B46" s="216" t="s">
        <v>301</v>
      </c>
      <c r="C46" s="217" t="s">
        <v>262</v>
      </c>
      <c r="D46" s="210" t="s">
        <v>286</v>
      </c>
      <c r="E46" s="189">
        <v>13.999999999999998</v>
      </c>
      <c r="I46" s="211" t="s">
        <v>284</v>
      </c>
      <c r="J46" s="189">
        <v>323.5</v>
      </c>
      <c r="N46" s="211" t="s">
        <v>290</v>
      </c>
      <c r="O46" s="189">
        <f>J62+J72</f>
        <v>66.22</v>
      </c>
      <c r="Q46" s="218" t="s">
        <v>303</v>
      </c>
      <c r="T46" s="174">
        <f>O47+O5</f>
        <v>16</v>
      </c>
      <c r="BA46" s="333" t="s">
        <v>196</v>
      </c>
      <c r="BB46" s="288" t="s">
        <v>198</v>
      </c>
      <c r="BC46" s="192"/>
      <c r="BD46" s="334">
        <f>BE32-BD54</f>
        <v>494.99999999989893</v>
      </c>
    </row>
    <row r="47" spans="2:57" x14ac:dyDescent="0.3">
      <c r="B47" s="216" t="s">
        <v>301</v>
      </c>
      <c r="C47" s="217" t="s">
        <v>262</v>
      </c>
      <c r="D47" s="210" t="s">
        <v>283</v>
      </c>
      <c r="E47" s="189">
        <v>37.598999999999997</v>
      </c>
      <c r="I47" s="211" t="s">
        <v>297</v>
      </c>
      <c r="J47" s="189">
        <v>139</v>
      </c>
      <c r="N47" s="216" t="s">
        <v>266</v>
      </c>
      <c r="O47" s="189">
        <f>J64</f>
        <v>16</v>
      </c>
      <c r="Q47" s="218" t="s">
        <v>304</v>
      </c>
      <c r="T47" s="174">
        <f>O40</f>
        <v>17.244999999999997</v>
      </c>
      <c r="BA47" s="182"/>
      <c r="BB47" s="159" t="s">
        <v>220</v>
      </c>
      <c r="BC47" s="192"/>
      <c r="BD47" s="334">
        <f>BE9</f>
        <v>430</v>
      </c>
    </row>
    <row r="48" spans="2:57" x14ac:dyDescent="0.3">
      <c r="B48" s="216" t="s">
        <v>301</v>
      </c>
      <c r="C48" s="217" t="s">
        <v>262</v>
      </c>
      <c r="D48" s="210" t="s">
        <v>284</v>
      </c>
      <c r="E48" s="189">
        <v>29.474999999999998</v>
      </c>
      <c r="I48" s="211" t="s">
        <v>281</v>
      </c>
      <c r="J48" s="189">
        <v>100</v>
      </c>
      <c r="N48" s="211" t="s">
        <v>305</v>
      </c>
      <c r="O48" s="189">
        <f>J69</f>
        <v>20</v>
      </c>
      <c r="Q48" s="218" t="s">
        <v>295</v>
      </c>
      <c r="T48" s="174">
        <f>O43</f>
        <v>125.345</v>
      </c>
      <c r="BA48" s="182"/>
      <c r="BB48" s="288" t="s">
        <v>176</v>
      </c>
      <c r="BC48" s="192"/>
      <c r="BD48" s="334">
        <f>BE10</f>
        <v>14.618314855875832</v>
      </c>
    </row>
    <row r="49" spans="2:56" x14ac:dyDescent="0.3">
      <c r="B49" s="216" t="s">
        <v>301</v>
      </c>
      <c r="C49" s="217" t="s">
        <v>262</v>
      </c>
      <c r="D49" s="210" t="s">
        <v>302</v>
      </c>
      <c r="E49" s="189">
        <v>11.46</v>
      </c>
      <c r="I49" s="196" t="s">
        <v>289</v>
      </c>
      <c r="J49" s="189">
        <v>30</v>
      </c>
      <c r="N49" s="211" t="s">
        <v>289</v>
      </c>
      <c r="O49" s="189">
        <f>J71</f>
        <v>6.53</v>
      </c>
      <c r="BA49" s="182"/>
      <c r="BB49" s="159" t="s">
        <v>221</v>
      </c>
      <c r="BC49" s="192"/>
      <c r="BD49" s="334">
        <f>BE11</f>
        <v>65.3</v>
      </c>
    </row>
    <row r="50" spans="2:56" x14ac:dyDescent="0.3">
      <c r="B50" s="216" t="s">
        <v>301</v>
      </c>
      <c r="C50" s="217" t="s">
        <v>262</v>
      </c>
      <c r="D50" s="210" t="s">
        <v>290</v>
      </c>
      <c r="E50" s="189">
        <v>25.835000000000001</v>
      </c>
      <c r="I50" s="211" t="s">
        <v>290</v>
      </c>
      <c r="J50" s="189">
        <v>246</v>
      </c>
      <c r="M50" s="219" t="s">
        <v>299</v>
      </c>
      <c r="N50" s="216" t="s">
        <v>266</v>
      </c>
      <c r="O50" s="189">
        <f>J74</f>
        <v>70</v>
      </c>
      <c r="BA50" s="182"/>
      <c r="BB50" s="299" t="s">
        <v>159</v>
      </c>
      <c r="BC50" s="192"/>
      <c r="BD50" s="334">
        <f>BE36*AY8</f>
        <v>15682.837192960027</v>
      </c>
    </row>
    <row r="51" spans="2:56" x14ac:dyDescent="0.3">
      <c r="B51" s="216" t="s">
        <v>306</v>
      </c>
      <c r="C51" s="220" t="s">
        <v>262</v>
      </c>
      <c r="D51" s="210" t="s">
        <v>266</v>
      </c>
      <c r="E51" s="189">
        <v>70</v>
      </c>
      <c r="N51" s="211" t="s">
        <v>272</v>
      </c>
      <c r="O51" s="189">
        <f t="shared" ref="O51:O57" si="5">J75</f>
        <v>13</v>
      </c>
      <c r="BA51" s="182"/>
      <c r="BB51" s="159" t="s">
        <v>179</v>
      </c>
      <c r="BC51" s="192"/>
      <c r="BD51" s="334">
        <f>BE37*AY10</f>
        <v>4193.2131067961163</v>
      </c>
    </row>
    <row r="52" spans="2:56" x14ac:dyDescent="0.3">
      <c r="B52" s="216" t="s">
        <v>306</v>
      </c>
      <c r="C52" s="220" t="s">
        <v>262</v>
      </c>
      <c r="D52" s="210" t="s">
        <v>272</v>
      </c>
      <c r="E52" s="189">
        <v>13</v>
      </c>
      <c r="I52" s="174" t="s">
        <v>276</v>
      </c>
      <c r="J52" s="174" t="s">
        <v>29</v>
      </c>
      <c r="N52" s="211" t="s">
        <v>281</v>
      </c>
      <c r="O52" s="189">
        <f t="shared" si="5"/>
        <v>75</v>
      </c>
      <c r="BA52" s="182"/>
      <c r="BB52" s="288" t="s">
        <v>161</v>
      </c>
      <c r="BC52" s="192"/>
      <c r="BD52" s="334">
        <f>BE38*AY12</f>
        <v>55.651303583634423</v>
      </c>
    </row>
    <row r="53" spans="2:56" x14ac:dyDescent="0.3">
      <c r="B53" s="216" t="s">
        <v>306</v>
      </c>
      <c r="C53" s="220" t="s">
        <v>262</v>
      </c>
      <c r="D53" s="210" t="s">
        <v>281</v>
      </c>
      <c r="E53" s="189">
        <v>75</v>
      </c>
      <c r="G53" s="214" t="s">
        <v>197</v>
      </c>
      <c r="H53" s="215" t="s">
        <v>280</v>
      </c>
      <c r="I53" s="196" t="s">
        <v>263</v>
      </c>
      <c r="J53" s="189">
        <v>4.29</v>
      </c>
      <c r="N53" s="216" t="s">
        <v>282</v>
      </c>
      <c r="O53" s="189">
        <f t="shared" si="5"/>
        <v>4</v>
      </c>
      <c r="BA53" s="182"/>
      <c r="BB53" s="192"/>
      <c r="BC53" s="192"/>
      <c r="BD53" s="334"/>
    </row>
    <row r="54" spans="2:56" x14ac:dyDescent="0.3">
      <c r="B54" s="216" t="s">
        <v>306</v>
      </c>
      <c r="C54" s="220" t="s">
        <v>262</v>
      </c>
      <c r="D54" s="210" t="s">
        <v>282</v>
      </c>
      <c r="E54" s="189">
        <v>4</v>
      </c>
      <c r="I54" s="211" t="s">
        <v>272</v>
      </c>
      <c r="J54" s="189">
        <v>10.45</v>
      </c>
      <c r="N54" s="211" t="s">
        <v>284</v>
      </c>
      <c r="O54" s="189">
        <f t="shared" si="5"/>
        <v>53.6</v>
      </c>
      <c r="BA54" s="335" t="s">
        <v>197</v>
      </c>
      <c r="BB54" s="288" t="s">
        <v>198</v>
      </c>
      <c r="BC54" s="192"/>
      <c r="BD54" s="334">
        <v>300</v>
      </c>
    </row>
    <row r="55" spans="2:56" x14ac:dyDescent="0.3">
      <c r="B55" s="216" t="s">
        <v>306</v>
      </c>
      <c r="C55" s="220" t="s">
        <v>262</v>
      </c>
      <c r="D55" s="210" t="s">
        <v>284</v>
      </c>
      <c r="E55" s="189">
        <v>53.6</v>
      </c>
      <c r="I55" s="211" t="s">
        <v>275</v>
      </c>
      <c r="J55" s="189">
        <v>3.7800000000000002</v>
      </c>
      <c r="N55" s="211" t="s">
        <v>286</v>
      </c>
      <c r="O55" s="189">
        <f t="shared" si="5"/>
        <v>27</v>
      </c>
      <c r="BA55" s="182"/>
      <c r="BB55" s="159" t="s">
        <v>176</v>
      </c>
      <c r="BC55" s="192"/>
      <c r="BD55" s="334">
        <f>BE24</f>
        <v>1.0416851441241686</v>
      </c>
    </row>
    <row r="56" spans="2:56" x14ac:dyDescent="0.3">
      <c r="B56" s="216" t="s">
        <v>306</v>
      </c>
      <c r="C56" s="220" t="s">
        <v>262</v>
      </c>
      <c r="D56" s="210" t="s">
        <v>286</v>
      </c>
      <c r="E56" s="189">
        <v>27</v>
      </c>
      <c r="I56" s="211" t="s">
        <v>279</v>
      </c>
      <c r="J56" s="189">
        <v>17.244999999999997</v>
      </c>
      <c r="N56" s="211" t="s">
        <v>289</v>
      </c>
      <c r="O56" s="189">
        <f t="shared" si="5"/>
        <v>1</v>
      </c>
      <c r="BA56" s="182"/>
      <c r="BB56" s="137" t="s">
        <v>159</v>
      </c>
      <c r="BC56" s="192"/>
      <c r="BD56" s="334">
        <f>BE36*AY23</f>
        <v>7722.1628070399711</v>
      </c>
    </row>
    <row r="57" spans="2:56" x14ac:dyDescent="0.3">
      <c r="B57" s="216" t="s">
        <v>306</v>
      </c>
      <c r="C57" s="220" t="s">
        <v>262</v>
      </c>
      <c r="D57" s="210" t="s">
        <v>289</v>
      </c>
      <c r="E57" s="189">
        <v>1</v>
      </c>
      <c r="I57" s="211" t="s">
        <v>281</v>
      </c>
      <c r="J57" s="189">
        <v>13.8</v>
      </c>
      <c r="N57" s="211" t="s">
        <v>290</v>
      </c>
      <c r="O57" s="189">
        <f t="shared" si="5"/>
        <v>88.5</v>
      </c>
      <c r="BA57" s="182"/>
      <c r="BB57" s="288" t="s">
        <v>179</v>
      </c>
      <c r="BC57" s="192"/>
      <c r="BD57" s="334">
        <f>BE37*AY25</f>
        <v>2345.7868932038832</v>
      </c>
    </row>
    <row r="58" spans="2:56" ht="15" thickBot="1" x14ac:dyDescent="0.35">
      <c r="B58" s="216" t="s">
        <v>306</v>
      </c>
      <c r="C58" s="220" t="s">
        <v>262</v>
      </c>
      <c r="D58" s="210" t="s">
        <v>290</v>
      </c>
      <c r="E58" s="189">
        <v>88.5</v>
      </c>
      <c r="I58" s="211" t="s">
        <v>286</v>
      </c>
      <c r="J58" s="189">
        <v>13.999999999999998</v>
      </c>
      <c r="BA58" s="336"/>
      <c r="BB58" s="337" t="s">
        <v>161</v>
      </c>
      <c r="BC58" s="338"/>
      <c r="BD58" s="339">
        <f>BE38*AY27</f>
        <v>369.34869641636567</v>
      </c>
    </row>
    <row r="59" spans="2:56" x14ac:dyDescent="0.3">
      <c r="B59" s="216" t="s">
        <v>307</v>
      </c>
      <c r="C59" s="217" t="s">
        <v>262</v>
      </c>
      <c r="D59" s="189" t="s">
        <v>263</v>
      </c>
      <c r="E59" s="189">
        <v>0.16800000000000001</v>
      </c>
      <c r="I59" s="211" t="s">
        <v>283</v>
      </c>
      <c r="J59" s="189">
        <v>37.598999999999997</v>
      </c>
      <c r="N59" s="221" t="s">
        <v>308</v>
      </c>
      <c r="O59" s="222">
        <f>SUM(O11:O57)</f>
        <v>3002.1280479273137</v>
      </c>
    </row>
    <row r="60" spans="2:56" x14ac:dyDescent="0.3">
      <c r="B60" s="216" t="s">
        <v>307</v>
      </c>
      <c r="C60" s="217" t="s">
        <v>262</v>
      </c>
      <c r="D60" s="210" t="s">
        <v>266</v>
      </c>
      <c r="E60" s="189">
        <v>16</v>
      </c>
      <c r="I60" s="211" t="s">
        <v>284</v>
      </c>
      <c r="J60" s="189">
        <v>29.474999999999998</v>
      </c>
    </row>
    <row r="61" spans="2:56" x14ac:dyDescent="0.3">
      <c r="B61" s="216" t="s">
        <v>307</v>
      </c>
      <c r="C61" s="217" t="s">
        <v>262</v>
      </c>
      <c r="D61" s="210" t="s">
        <v>272</v>
      </c>
      <c r="E61" s="189">
        <v>20.34</v>
      </c>
      <c r="I61" s="211" t="s">
        <v>302</v>
      </c>
      <c r="J61" s="189">
        <v>11.46</v>
      </c>
      <c r="O61" s="208"/>
    </row>
    <row r="62" spans="2:56" x14ac:dyDescent="0.3">
      <c r="B62" s="216" t="s">
        <v>307</v>
      </c>
      <c r="C62" s="217" t="s">
        <v>262</v>
      </c>
      <c r="D62" s="210" t="s">
        <v>275</v>
      </c>
      <c r="E62" s="189">
        <v>3</v>
      </c>
      <c r="I62" s="211" t="s">
        <v>290</v>
      </c>
      <c r="J62" s="189">
        <v>25.835000000000001</v>
      </c>
    </row>
    <row r="63" spans="2:56" x14ac:dyDescent="0.3">
      <c r="B63" s="216" t="s">
        <v>307</v>
      </c>
      <c r="C63" s="217" t="s">
        <v>262</v>
      </c>
      <c r="D63" s="210" t="s">
        <v>281</v>
      </c>
      <c r="E63" s="189">
        <f>0.95+1.2</f>
        <v>2.15</v>
      </c>
      <c r="I63" s="196" t="s">
        <v>263</v>
      </c>
      <c r="J63" s="189">
        <v>0.16800000000000001</v>
      </c>
    </row>
    <row r="64" spans="2:56" x14ac:dyDescent="0.3">
      <c r="B64" s="216" t="s">
        <v>307</v>
      </c>
      <c r="C64" s="217" t="s">
        <v>262</v>
      </c>
      <c r="D64" s="210" t="s">
        <v>286</v>
      </c>
      <c r="E64" s="189">
        <v>16.257999999999999</v>
      </c>
      <c r="I64" s="211" t="s">
        <v>266</v>
      </c>
      <c r="J64" s="189">
        <v>16</v>
      </c>
    </row>
    <row r="65" spans="2:10" x14ac:dyDescent="0.3">
      <c r="B65" s="216" t="s">
        <v>307</v>
      </c>
      <c r="C65" s="217" t="s">
        <v>262</v>
      </c>
      <c r="D65" s="210" t="s">
        <v>305</v>
      </c>
      <c r="E65" s="189">
        <v>20</v>
      </c>
      <c r="I65" s="211" t="s">
        <v>272</v>
      </c>
      <c r="J65" s="189">
        <v>20.34</v>
      </c>
    </row>
    <row r="66" spans="2:10" x14ac:dyDescent="0.3">
      <c r="B66" s="216" t="s">
        <v>307</v>
      </c>
      <c r="C66" s="217" t="s">
        <v>262</v>
      </c>
      <c r="D66" s="210" t="s">
        <v>284</v>
      </c>
      <c r="E66" s="189">
        <f>25.25+12.99</f>
        <v>38.24</v>
      </c>
      <c r="I66" s="211" t="s">
        <v>275</v>
      </c>
      <c r="J66" s="189">
        <v>3</v>
      </c>
    </row>
    <row r="67" spans="2:10" x14ac:dyDescent="0.3">
      <c r="B67" s="216" t="s">
        <v>307</v>
      </c>
      <c r="C67" s="217" t="s">
        <v>262</v>
      </c>
      <c r="D67" s="210" t="s">
        <v>289</v>
      </c>
      <c r="E67" s="189">
        <f>1.4+3.25+1.88</f>
        <v>6.53</v>
      </c>
      <c r="I67" s="211" t="s">
        <v>281</v>
      </c>
      <c r="J67" s="189">
        <f>0.95+1.2</f>
        <v>2.15</v>
      </c>
    </row>
    <row r="68" spans="2:10" x14ac:dyDescent="0.3">
      <c r="B68" s="216" t="s">
        <v>307</v>
      </c>
      <c r="C68" s="217" t="s">
        <v>262</v>
      </c>
      <c r="D68" s="210" t="s">
        <v>290</v>
      </c>
      <c r="E68" s="189">
        <f>3+36.485+0.9</f>
        <v>40.384999999999998</v>
      </c>
      <c r="I68" s="211" t="s">
        <v>286</v>
      </c>
      <c r="J68" s="189">
        <v>16.257999999999999</v>
      </c>
    </row>
    <row r="69" spans="2:10" x14ac:dyDescent="0.3">
      <c r="B69" s="216" t="s">
        <v>307</v>
      </c>
      <c r="C69" s="217" t="s">
        <v>262</v>
      </c>
      <c r="D69" s="210" t="s">
        <v>283</v>
      </c>
      <c r="E69" s="189">
        <v>87.745999999999995</v>
      </c>
      <c r="I69" s="211" t="s">
        <v>305</v>
      </c>
      <c r="J69" s="189">
        <v>20</v>
      </c>
    </row>
    <row r="70" spans="2:10" x14ac:dyDescent="0.3">
      <c r="B70" s="187" t="s">
        <v>309</v>
      </c>
      <c r="C70" s="188" t="s">
        <v>262</v>
      </c>
      <c r="D70" s="189" t="s">
        <v>263</v>
      </c>
      <c r="E70" s="189">
        <v>8</v>
      </c>
      <c r="I70" s="211" t="s">
        <v>284</v>
      </c>
      <c r="J70" s="189">
        <f>25.25+12.99</f>
        <v>38.24</v>
      </c>
    </row>
    <row r="71" spans="2:10" x14ac:dyDescent="0.3">
      <c r="B71" s="187" t="s">
        <v>309</v>
      </c>
      <c r="C71" s="188" t="s">
        <v>262</v>
      </c>
      <c r="D71" s="210" t="s">
        <v>284</v>
      </c>
      <c r="E71" s="189">
        <v>49.000000000000007</v>
      </c>
      <c r="I71" s="211" t="s">
        <v>289</v>
      </c>
      <c r="J71" s="189">
        <f>1.4+3.25+1.88</f>
        <v>6.53</v>
      </c>
    </row>
    <row r="72" spans="2:10" x14ac:dyDescent="0.3">
      <c r="B72" s="187" t="s">
        <v>309</v>
      </c>
      <c r="C72" s="188" t="s">
        <v>262</v>
      </c>
      <c r="D72" s="210" t="s">
        <v>281</v>
      </c>
      <c r="E72" s="189">
        <v>24</v>
      </c>
      <c r="I72" s="211" t="s">
        <v>290</v>
      </c>
      <c r="J72" s="189">
        <f>3+36.485+0.9</f>
        <v>40.384999999999998</v>
      </c>
    </row>
    <row r="73" spans="2:10" x14ac:dyDescent="0.3">
      <c r="B73" s="187" t="s">
        <v>309</v>
      </c>
      <c r="C73" s="188" t="s">
        <v>262</v>
      </c>
      <c r="D73" s="210" t="s">
        <v>289</v>
      </c>
      <c r="E73" s="189">
        <v>0.75</v>
      </c>
      <c r="I73" s="211" t="s">
        <v>283</v>
      </c>
      <c r="J73" s="189">
        <v>87.745999999999995</v>
      </c>
    </row>
    <row r="74" spans="2:10" x14ac:dyDescent="0.3">
      <c r="B74" s="187" t="s">
        <v>309</v>
      </c>
      <c r="C74" s="188" t="s">
        <v>262</v>
      </c>
      <c r="D74" s="210" t="s">
        <v>290</v>
      </c>
      <c r="E74" s="189">
        <v>16.600000000000001</v>
      </c>
      <c r="H74" s="219" t="s">
        <v>299</v>
      </c>
      <c r="I74" s="211" t="s">
        <v>266</v>
      </c>
      <c r="J74" s="189">
        <v>70</v>
      </c>
    </row>
    <row r="75" spans="2:10" x14ac:dyDescent="0.3">
      <c r="I75" s="211" t="s">
        <v>272</v>
      </c>
      <c r="J75" s="189">
        <v>13</v>
      </c>
    </row>
    <row r="76" spans="2:10" x14ac:dyDescent="0.3">
      <c r="I76" s="211" t="s">
        <v>281</v>
      </c>
      <c r="J76" s="189">
        <v>75</v>
      </c>
    </row>
    <row r="77" spans="2:10" x14ac:dyDescent="0.3">
      <c r="I77" s="211" t="s">
        <v>282</v>
      </c>
      <c r="J77" s="189">
        <v>4</v>
      </c>
    </row>
    <row r="78" spans="2:10" x14ac:dyDescent="0.3">
      <c r="I78" s="211" t="s">
        <v>284</v>
      </c>
      <c r="J78" s="189">
        <v>53.6</v>
      </c>
    </row>
    <row r="79" spans="2:10" x14ac:dyDescent="0.3">
      <c r="I79" s="211" t="s">
        <v>286</v>
      </c>
      <c r="J79" s="189">
        <v>27</v>
      </c>
    </row>
    <row r="80" spans="2:10" x14ac:dyDescent="0.3">
      <c r="I80" s="211" t="s">
        <v>289</v>
      </c>
      <c r="J80" s="189">
        <v>1</v>
      </c>
    </row>
    <row r="81" spans="9:10" x14ac:dyDescent="0.3">
      <c r="I81" s="211" t="s">
        <v>290</v>
      </c>
      <c r="J81" s="189">
        <v>88.5</v>
      </c>
    </row>
  </sheetData>
  <pageMargins left="0.7" right="0.7" top="0.75" bottom="0.75" header="0.3" footer="0.3"/>
  <pageSetup paperSize="9" orientation="portrait"/>
  <ignoredErrors>
    <ignoredError sqref="O21" formula="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K39"/>
  <sheetViews>
    <sheetView zoomScale="80" zoomScaleNormal="80" workbookViewId="0">
      <selection activeCell="N36" sqref="N36"/>
    </sheetView>
  </sheetViews>
  <sheetFormatPr defaultColWidth="8.88671875" defaultRowHeight="14.4" x14ac:dyDescent="0.3"/>
  <cols>
    <col min="1" max="1" width="8.88671875" style="174"/>
    <col min="2" max="2" width="20.109375" style="174" customWidth="1"/>
    <col min="3" max="16384" width="8.88671875" style="174"/>
  </cols>
  <sheetData>
    <row r="3" spans="2:11" x14ac:dyDescent="0.3">
      <c r="B3" s="183"/>
      <c r="C3" s="223" t="s">
        <v>310</v>
      </c>
      <c r="D3" s="183"/>
      <c r="E3" s="223" t="s">
        <v>311</v>
      </c>
      <c r="F3" s="183"/>
      <c r="G3" s="183"/>
      <c r="H3" s="183"/>
      <c r="I3" s="183"/>
      <c r="J3" s="183"/>
      <c r="K3" s="183"/>
    </row>
    <row r="4" spans="2:11" x14ac:dyDescent="0.3">
      <c r="B4" s="218"/>
      <c r="C4" s="218" t="s">
        <v>312</v>
      </c>
      <c r="D4" s="218" t="s">
        <v>75</v>
      </c>
      <c r="E4" s="218" t="s">
        <v>313</v>
      </c>
      <c r="F4" s="218" t="s">
        <v>75</v>
      </c>
      <c r="G4" s="183"/>
      <c r="H4" s="183"/>
      <c r="I4" s="183"/>
      <c r="J4" s="183"/>
      <c r="K4" s="183"/>
    </row>
    <row r="5" spans="2:11" x14ac:dyDescent="0.3">
      <c r="B5" s="218" t="s">
        <v>314</v>
      </c>
      <c r="C5" s="183">
        <v>105</v>
      </c>
      <c r="D5" s="183">
        <v>0.378</v>
      </c>
      <c r="E5" s="183">
        <v>258</v>
      </c>
      <c r="F5" s="183">
        <v>0.25800000000000001</v>
      </c>
      <c r="G5" s="183"/>
      <c r="H5" s="183"/>
      <c r="I5" s="183"/>
      <c r="J5" s="183"/>
      <c r="K5" s="183"/>
    </row>
    <row r="6" spans="2:11" x14ac:dyDescent="0.3">
      <c r="B6" s="218" t="s">
        <v>315</v>
      </c>
      <c r="C6" s="183">
        <v>31</v>
      </c>
      <c r="D6" s="183">
        <v>0.11159999999999999</v>
      </c>
      <c r="E6" s="183">
        <v>2977</v>
      </c>
      <c r="F6" s="183">
        <v>2.9769999999999999</v>
      </c>
      <c r="G6" s="183"/>
      <c r="H6" s="183"/>
      <c r="I6" s="183"/>
      <c r="J6" s="183"/>
      <c r="K6" s="183"/>
    </row>
    <row r="7" spans="2:11" x14ac:dyDescent="0.3">
      <c r="B7" s="218" t="s">
        <v>316</v>
      </c>
      <c r="C7" s="183">
        <v>4865</v>
      </c>
      <c r="D7" s="183">
        <v>17.513999999999999</v>
      </c>
      <c r="E7" s="183">
        <v>643</v>
      </c>
      <c r="F7" s="183">
        <v>0.64300000000000002</v>
      </c>
      <c r="G7" s="183"/>
      <c r="H7" s="183"/>
      <c r="I7" s="183"/>
      <c r="J7" s="183"/>
      <c r="K7" s="183"/>
    </row>
    <row r="8" spans="2:11" x14ac:dyDescent="0.3">
      <c r="B8" s="218" t="s">
        <v>317</v>
      </c>
      <c r="C8" s="183">
        <v>257</v>
      </c>
      <c r="D8" s="183">
        <v>0.92520000000000002</v>
      </c>
      <c r="E8" s="183">
        <v>3315</v>
      </c>
      <c r="F8" s="183">
        <v>3.3149999999999999</v>
      </c>
      <c r="G8" s="183"/>
      <c r="H8" s="183"/>
      <c r="I8" s="183"/>
      <c r="J8" s="183"/>
      <c r="K8" s="183"/>
    </row>
    <row r="9" spans="2:11" x14ac:dyDescent="0.3">
      <c r="B9" s="218" t="s">
        <v>145</v>
      </c>
      <c r="C9" s="183">
        <v>196</v>
      </c>
      <c r="D9" s="183">
        <v>0.7056</v>
      </c>
      <c r="E9" s="183">
        <v>8162</v>
      </c>
      <c r="F9" s="183">
        <v>8.1620000000000008</v>
      </c>
      <c r="G9" s="183"/>
      <c r="H9" s="183"/>
      <c r="I9" s="183"/>
      <c r="J9" s="183"/>
      <c r="K9" s="183"/>
    </row>
    <row r="10" spans="2:11" x14ac:dyDescent="0.3">
      <c r="B10" s="218" t="s">
        <v>318</v>
      </c>
      <c r="C10" s="183">
        <v>0</v>
      </c>
      <c r="D10" s="183">
        <v>0</v>
      </c>
      <c r="E10" s="183">
        <v>0</v>
      </c>
      <c r="F10" s="183">
        <v>0</v>
      </c>
      <c r="G10" s="183"/>
      <c r="H10" s="183"/>
      <c r="I10" s="183"/>
      <c r="J10" s="183"/>
      <c r="K10" s="183"/>
    </row>
    <row r="11" spans="2:11" x14ac:dyDescent="0.3">
      <c r="B11" s="218" t="s">
        <v>172</v>
      </c>
      <c r="C11" s="183">
        <v>117152</v>
      </c>
      <c r="D11" s="183">
        <v>421.74719999999996</v>
      </c>
      <c r="E11" s="183">
        <v>0</v>
      </c>
      <c r="F11" s="183">
        <v>0</v>
      </c>
      <c r="G11" s="183"/>
      <c r="H11" s="183"/>
      <c r="I11" s="183"/>
      <c r="J11" s="183"/>
      <c r="K11" s="183"/>
    </row>
    <row r="12" spans="2:11" x14ac:dyDescent="0.3">
      <c r="B12" s="218" t="s">
        <v>319</v>
      </c>
      <c r="C12" s="183">
        <v>0</v>
      </c>
      <c r="D12" s="183">
        <v>0</v>
      </c>
      <c r="E12" s="183">
        <v>0</v>
      </c>
      <c r="F12" s="183">
        <v>0</v>
      </c>
      <c r="G12" s="183"/>
      <c r="H12" s="183"/>
      <c r="I12" s="183"/>
      <c r="J12" s="183"/>
      <c r="K12" s="183"/>
    </row>
    <row r="13" spans="2:11" x14ac:dyDescent="0.3">
      <c r="B13" s="218" t="s">
        <v>320</v>
      </c>
      <c r="C13" s="183">
        <v>0</v>
      </c>
      <c r="D13" s="183">
        <v>0</v>
      </c>
      <c r="E13" s="183">
        <v>0</v>
      </c>
      <c r="F13" s="183">
        <v>0</v>
      </c>
      <c r="G13" s="183"/>
      <c r="H13" s="183"/>
      <c r="I13" s="183"/>
      <c r="J13" s="183"/>
      <c r="K13" s="183"/>
    </row>
    <row r="14" spans="2:11" x14ac:dyDescent="0.3">
      <c r="B14" s="218" t="s">
        <v>321</v>
      </c>
      <c r="C14" s="183">
        <v>0</v>
      </c>
      <c r="D14" s="183">
        <v>0</v>
      </c>
      <c r="E14" s="183">
        <v>0</v>
      </c>
      <c r="F14" s="183">
        <v>0</v>
      </c>
      <c r="G14" s="183"/>
      <c r="H14" s="183"/>
      <c r="I14" s="183"/>
      <c r="J14" s="183"/>
      <c r="K14" s="183"/>
    </row>
    <row r="15" spans="2:11" x14ac:dyDescent="0.3">
      <c r="B15" s="218" t="s">
        <v>173</v>
      </c>
      <c r="C15" s="183">
        <v>879</v>
      </c>
      <c r="D15" s="183">
        <v>3.1644000000000001</v>
      </c>
      <c r="E15" s="183">
        <v>0</v>
      </c>
      <c r="F15" s="183">
        <v>0</v>
      </c>
      <c r="G15" s="183"/>
      <c r="H15" s="183"/>
      <c r="I15" s="183"/>
      <c r="J15" s="183"/>
      <c r="K15" s="183"/>
    </row>
    <row r="16" spans="2:11" x14ac:dyDescent="0.3">
      <c r="B16" s="218" t="s">
        <v>322</v>
      </c>
      <c r="C16" s="183">
        <v>0</v>
      </c>
      <c r="D16" s="183">
        <v>0</v>
      </c>
      <c r="E16" s="183">
        <v>0</v>
      </c>
      <c r="F16" s="183">
        <v>0</v>
      </c>
      <c r="G16" s="183"/>
      <c r="H16" s="183"/>
      <c r="I16" s="183"/>
      <c r="J16" s="183"/>
      <c r="K16" s="183"/>
    </row>
    <row r="17" spans="2:11" x14ac:dyDescent="0.3">
      <c r="B17" s="218" t="s">
        <v>323</v>
      </c>
      <c r="C17" s="183">
        <v>155</v>
      </c>
      <c r="D17" s="183">
        <v>0.55799999999999994</v>
      </c>
      <c r="E17" s="183">
        <v>6901</v>
      </c>
      <c r="F17" s="183">
        <v>6.9009999999999998</v>
      </c>
      <c r="G17" s="183"/>
      <c r="H17" s="183"/>
      <c r="I17" s="183"/>
      <c r="J17" s="183"/>
      <c r="K17" s="183"/>
    </row>
    <row r="18" spans="2:11" x14ac:dyDescent="0.3">
      <c r="B18" s="218"/>
      <c r="C18" s="183"/>
      <c r="D18" s="183"/>
      <c r="E18" s="183"/>
      <c r="F18" s="183"/>
      <c r="G18" s="183"/>
      <c r="H18" s="183"/>
      <c r="I18" s="183"/>
      <c r="J18" s="183"/>
      <c r="K18" s="183"/>
    </row>
    <row r="19" spans="2:11" x14ac:dyDescent="0.3">
      <c r="B19" s="218" t="s">
        <v>324</v>
      </c>
      <c r="C19" s="183">
        <v>14673</v>
      </c>
      <c r="D19" s="183">
        <v>52.822800000000001</v>
      </c>
      <c r="E19" s="183">
        <v>0</v>
      </c>
      <c r="F19" s="183">
        <v>0</v>
      </c>
      <c r="G19" s="183"/>
      <c r="H19" s="183"/>
      <c r="I19" s="183"/>
      <c r="J19" s="183"/>
      <c r="K19" s="183"/>
    </row>
    <row r="20" spans="2:11" x14ac:dyDescent="0.3">
      <c r="B20" s="218" t="s">
        <v>325</v>
      </c>
      <c r="C20" s="183">
        <v>7124</v>
      </c>
      <c r="D20" s="183">
        <v>25.6464</v>
      </c>
      <c r="E20" s="183">
        <v>0</v>
      </c>
      <c r="F20" s="183">
        <v>0</v>
      </c>
      <c r="G20" s="183"/>
      <c r="H20" s="183"/>
      <c r="I20" s="183"/>
      <c r="J20" s="183"/>
      <c r="K20" s="183"/>
    </row>
    <row r="21" spans="2:11" x14ac:dyDescent="0.3">
      <c r="B21" s="183"/>
      <c r="C21" s="183"/>
      <c r="D21" s="183"/>
      <c r="E21" s="183"/>
      <c r="F21" s="183"/>
      <c r="G21" s="183"/>
      <c r="H21" s="183"/>
      <c r="I21" s="183"/>
      <c r="J21" s="183"/>
      <c r="K21" s="183"/>
    </row>
    <row r="22" spans="2:11" x14ac:dyDescent="0.3">
      <c r="B22" s="218" t="s">
        <v>326</v>
      </c>
      <c r="C22" s="183">
        <v>123640</v>
      </c>
      <c r="D22" s="183">
        <v>445.10399999999998</v>
      </c>
      <c r="E22" s="183">
        <v>22256</v>
      </c>
      <c r="F22" s="183">
        <v>22.256</v>
      </c>
      <c r="G22" s="183"/>
      <c r="H22" s="183"/>
      <c r="I22" s="183"/>
      <c r="J22" s="183"/>
      <c r="K22" s="183"/>
    </row>
    <row r="23" spans="2:11" x14ac:dyDescent="0.3">
      <c r="B23" s="218" t="s">
        <v>327</v>
      </c>
      <c r="C23" s="183">
        <v>113451</v>
      </c>
      <c r="D23" s="183">
        <v>408.42359999999996</v>
      </c>
      <c r="E23" s="183">
        <v>16081</v>
      </c>
      <c r="F23" s="183">
        <v>16.081</v>
      </c>
      <c r="G23" s="183"/>
      <c r="H23" s="183"/>
      <c r="I23" s="183"/>
      <c r="J23" s="183"/>
      <c r="K23" s="183"/>
    </row>
    <row r="24" spans="2:11" x14ac:dyDescent="0.3">
      <c r="B24" s="183"/>
      <c r="C24" s="183"/>
      <c r="D24" s="183"/>
      <c r="E24" s="183"/>
      <c r="F24" s="183"/>
      <c r="G24" s="183"/>
      <c r="H24" s="183"/>
      <c r="I24" s="183"/>
      <c r="J24" s="183"/>
      <c r="K24" s="183"/>
    </row>
    <row r="25" spans="2:11" x14ac:dyDescent="0.3">
      <c r="B25" s="183"/>
      <c r="C25" s="183"/>
      <c r="D25" s="183">
        <v>1</v>
      </c>
      <c r="E25" s="183" t="s">
        <v>328</v>
      </c>
      <c r="F25" s="183">
        <v>4.1868000000000002E-2</v>
      </c>
      <c r="G25" s="183" t="s">
        <v>75</v>
      </c>
      <c r="H25" s="183"/>
      <c r="I25" s="183"/>
      <c r="J25" s="183"/>
      <c r="K25" s="183"/>
    </row>
    <row r="26" spans="2:11" x14ac:dyDescent="0.3">
      <c r="B26" s="223" t="s">
        <v>329</v>
      </c>
      <c r="C26" s="183"/>
      <c r="D26" s="183"/>
      <c r="E26" s="183"/>
      <c r="F26" s="183"/>
      <c r="G26" s="183"/>
      <c r="H26" s="183"/>
      <c r="I26" s="183"/>
      <c r="J26" s="183"/>
      <c r="K26" s="183"/>
    </row>
    <row r="27" spans="2:11" x14ac:dyDescent="0.3">
      <c r="B27" s="183"/>
      <c r="C27" s="218" t="s">
        <v>143</v>
      </c>
      <c r="D27" s="218" t="s">
        <v>330</v>
      </c>
      <c r="E27" s="218" t="s">
        <v>331</v>
      </c>
      <c r="F27" s="218" t="s">
        <v>332</v>
      </c>
      <c r="G27" s="218" t="s">
        <v>318</v>
      </c>
      <c r="H27" s="218" t="s">
        <v>172</v>
      </c>
      <c r="I27" s="218" t="s">
        <v>333</v>
      </c>
      <c r="J27" s="218" t="s">
        <v>334</v>
      </c>
      <c r="K27" s="218" t="s">
        <v>335</v>
      </c>
    </row>
    <row r="28" spans="2:11" x14ac:dyDescent="0.3">
      <c r="B28" s="183"/>
      <c r="C28" s="218" t="s">
        <v>328</v>
      </c>
      <c r="D28" s="218" t="s">
        <v>328</v>
      </c>
      <c r="E28" s="218" t="s">
        <v>328</v>
      </c>
      <c r="F28" s="218" t="s">
        <v>328</v>
      </c>
      <c r="G28" s="218" t="s">
        <v>328</v>
      </c>
      <c r="H28" s="218" t="s">
        <v>328</v>
      </c>
      <c r="I28" s="218" t="s">
        <v>328</v>
      </c>
      <c r="J28" s="218" t="s">
        <v>328</v>
      </c>
      <c r="K28" s="218"/>
    </row>
    <row r="29" spans="2:11" x14ac:dyDescent="0.3">
      <c r="B29" s="218" t="s">
        <v>336</v>
      </c>
      <c r="C29" s="183">
        <v>8</v>
      </c>
      <c r="D29" s="183">
        <v>0</v>
      </c>
      <c r="E29" s="183">
        <v>3</v>
      </c>
      <c r="F29" s="183">
        <v>778</v>
      </c>
      <c r="G29" s="183">
        <v>0</v>
      </c>
      <c r="H29" s="183">
        <v>10040</v>
      </c>
      <c r="I29" s="183">
        <v>76</v>
      </c>
      <c r="J29" s="183">
        <v>34</v>
      </c>
      <c r="K29" s="183">
        <v>0</v>
      </c>
    </row>
    <row r="30" spans="2:11" x14ac:dyDescent="0.3">
      <c r="B30" s="218" t="s">
        <v>337</v>
      </c>
      <c r="C30" s="183">
        <v>18</v>
      </c>
      <c r="D30" s="183">
        <v>0</v>
      </c>
      <c r="E30" s="183">
        <v>0</v>
      </c>
      <c r="F30" s="183">
        <v>0</v>
      </c>
      <c r="G30" s="183">
        <v>0</v>
      </c>
      <c r="H30" s="183">
        <v>0</v>
      </c>
      <c r="I30" s="183">
        <v>0</v>
      </c>
      <c r="J30" s="183">
        <v>165</v>
      </c>
      <c r="K30" s="183">
        <v>0</v>
      </c>
    </row>
    <row r="31" spans="2:11" x14ac:dyDescent="0.3">
      <c r="B31" s="218" t="s">
        <v>338</v>
      </c>
      <c r="C31" s="183">
        <v>1</v>
      </c>
      <c r="D31" s="183">
        <v>0</v>
      </c>
      <c r="E31" s="183">
        <v>79</v>
      </c>
      <c r="F31" s="183">
        <v>16</v>
      </c>
      <c r="G31" s="183">
        <v>0</v>
      </c>
      <c r="H31" s="183">
        <v>0</v>
      </c>
      <c r="I31" s="183">
        <v>0</v>
      </c>
      <c r="J31" s="183">
        <v>190</v>
      </c>
      <c r="K31" s="183">
        <v>73</v>
      </c>
    </row>
    <row r="32" spans="2:11" x14ac:dyDescent="0.3">
      <c r="B32" s="218"/>
      <c r="C32" s="183"/>
      <c r="D32" s="183"/>
      <c r="E32" s="183"/>
      <c r="F32" s="183"/>
      <c r="G32" s="183"/>
      <c r="H32" s="183"/>
      <c r="I32" s="183"/>
      <c r="J32" s="183"/>
      <c r="K32" s="183"/>
    </row>
    <row r="33" spans="2:11" x14ac:dyDescent="0.3">
      <c r="B33" s="218"/>
      <c r="C33" s="218" t="s">
        <v>143</v>
      </c>
      <c r="D33" s="218" t="s">
        <v>330</v>
      </c>
      <c r="E33" s="218" t="s">
        <v>331</v>
      </c>
      <c r="F33" s="218" t="s">
        <v>332</v>
      </c>
      <c r="G33" s="218" t="s">
        <v>318</v>
      </c>
      <c r="H33" s="218" t="s">
        <v>172</v>
      </c>
      <c r="I33" s="218" t="s">
        <v>333</v>
      </c>
      <c r="J33" s="218" t="s">
        <v>334</v>
      </c>
      <c r="K33" s="218"/>
    </row>
    <row r="34" spans="2:11" x14ac:dyDescent="0.3">
      <c r="B34" s="218"/>
      <c r="C34" s="218" t="s">
        <v>75</v>
      </c>
      <c r="D34" s="218" t="s">
        <v>75</v>
      </c>
      <c r="E34" s="218" t="s">
        <v>75</v>
      </c>
      <c r="F34" s="218" t="s">
        <v>75</v>
      </c>
      <c r="G34" s="218" t="s">
        <v>75</v>
      </c>
      <c r="H34" s="218" t="s">
        <v>75</v>
      </c>
      <c r="I34" s="218" t="s">
        <v>75</v>
      </c>
      <c r="J34" s="218" t="s">
        <v>75</v>
      </c>
      <c r="K34" s="218"/>
    </row>
    <row r="35" spans="2:11" x14ac:dyDescent="0.3">
      <c r="B35" s="218" t="s">
        <v>336</v>
      </c>
      <c r="C35" s="183">
        <v>0.33494400000000002</v>
      </c>
      <c r="D35" s="183">
        <v>0</v>
      </c>
      <c r="E35" s="183">
        <v>0.12560399999999999</v>
      </c>
      <c r="F35" s="183">
        <v>32.573304</v>
      </c>
      <c r="G35" s="183">
        <v>0</v>
      </c>
      <c r="H35" s="183">
        <v>420.35472000000004</v>
      </c>
      <c r="I35" s="183">
        <v>3.1819680000000004</v>
      </c>
      <c r="J35" s="183">
        <v>1.4235120000000001</v>
      </c>
      <c r="K35" s="183"/>
    </row>
    <row r="36" spans="2:11" x14ac:dyDescent="0.3">
      <c r="B36" s="218" t="s">
        <v>337</v>
      </c>
      <c r="C36" s="183">
        <v>0.75362400000000007</v>
      </c>
      <c r="D36" s="183">
        <v>0</v>
      </c>
      <c r="E36" s="183">
        <v>0</v>
      </c>
      <c r="F36" s="183">
        <v>0</v>
      </c>
      <c r="G36" s="183">
        <v>0</v>
      </c>
      <c r="H36" s="183">
        <v>0</v>
      </c>
      <c r="I36" s="183">
        <v>0</v>
      </c>
      <c r="J36" s="183">
        <v>6.90822</v>
      </c>
      <c r="K36" s="183"/>
    </row>
    <row r="37" spans="2:11" x14ac:dyDescent="0.3">
      <c r="B37" s="218" t="s">
        <v>338</v>
      </c>
      <c r="C37" s="183">
        <v>4.1868000000000002E-2</v>
      </c>
      <c r="D37" s="183">
        <v>0</v>
      </c>
      <c r="E37" s="183">
        <v>3.3075720000000004</v>
      </c>
      <c r="F37" s="183">
        <v>0.66988800000000004</v>
      </c>
      <c r="G37" s="183">
        <v>0</v>
      </c>
      <c r="H37" s="183">
        <v>0</v>
      </c>
      <c r="I37" s="183">
        <v>0</v>
      </c>
      <c r="J37" s="183">
        <v>7.9549200000000004</v>
      </c>
      <c r="K37" s="183">
        <v>3.0563640000000003</v>
      </c>
    </row>
    <row r="38" spans="2:11" x14ac:dyDescent="0.3">
      <c r="B38" s="218"/>
      <c r="C38" s="183"/>
      <c r="D38" s="183"/>
      <c r="E38" s="183"/>
      <c r="F38" s="183"/>
      <c r="G38" s="183"/>
      <c r="H38" s="183"/>
      <c r="I38" s="183"/>
      <c r="J38" s="183"/>
      <c r="K38" s="183"/>
    </row>
    <row r="39" spans="2:11" x14ac:dyDescent="0.3">
      <c r="B39" s="218" t="s">
        <v>339</v>
      </c>
      <c r="C39" s="183">
        <v>1.130436</v>
      </c>
      <c r="D39" s="183">
        <v>0</v>
      </c>
      <c r="E39" s="183">
        <v>3.4331760000000004</v>
      </c>
      <c r="F39" s="183">
        <v>33.243192000000001</v>
      </c>
      <c r="G39" s="183">
        <v>0</v>
      </c>
      <c r="H39" s="183">
        <v>420.35472000000004</v>
      </c>
      <c r="I39" s="183">
        <v>3.1819680000000004</v>
      </c>
      <c r="J39" s="183">
        <v>16.286652</v>
      </c>
      <c r="K39" s="183"/>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T63"/>
  <sheetViews>
    <sheetView zoomScale="80" zoomScaleNormal="80" workbookViewId="0">
      <selection activeCell="B26" sqref="B26"/>
    </sheetView>
  </sheetViews>
  <sheetFormatPr defaultColWidth="8.88671875" defaultRowHeight="14.4" x14ac:dyDescent="0.3"/>
  <cols>
    <col min="1" max="3" width="8.88671875" style="174"/>
    <col min="4" max="4" width="25.6640625" style="174" customWidth="1"/>
    <col min="5" max="6" width="8.88671875" style="174"/>
    <col min="7" max="7" width="5.6640625" style="174" customWidth="1"/>
    <col min="8" max="8" width="15.33203125" style="174" customWidth="1"/>
    <col min="9" max="9" width="47" style="174" customWidth="1"/>
    <col min="10" max="10" width="8.88671875" style="174"/>
    <col min="11" max="11" width="12.88671875" style="174" customWidth="1"/>
    <col min="12" max="16384" width="8.88671875" style="174"/>
  </cols>
  <sheetData>
    <row r="2" spans="2:46" x14ac:dyDescent="0.3">
      <c r="K2" s="201"/>
    </row>
    <row r="3" spans="2:46" x14ac:dyDescent="0.3">
      <c r="I3" s="183"/>
    </row>
    <row r="4" spans="2:46" x14ac:dyDescent="0.3">
      <c r="D4" s="174" t="s">
        <v>276</v>
      </c>
      <c r="E4" s="174" t="s">
        <v>29</v>
      </c>
      <c r="H4" s="191" t="s">
        <v>340</v>
      </c>
      <c r="I4" s="183"/>
      <c r="AM4" s="191" t="s">
        <v>341</v>
      </c>
    </row>
    <row r="5" spans="2:46" ht="41.4" x14ac:dyDescent="0.3">
      <c r="B5" s="358" t="s">
        <v>433</v>
      </c>
      <c r="C5" s="195" t="s">
        <v>280</v>
      </c>
      <c r="D5" s="196" t="s">
        <v>263</v>
      </c>
      <c r="E5" s="189">
        <v>27</v>
      </c>
      <c r="F5" s="195"/>
      <c r="H5" s="224" t="s">
        <v>4</v>
      </c>
      <c r="I5" s="224" t="s">
        <v>5</v>
      </c>
      <c r="J5" s="224" t="s">
        <v>6</v>
      </c>
      <c r="K5" s="224" t="s">
        <v>7</v>
      </c>
      <c r="L5" s="225" t="s">
        <v>8</v>
      </c>
      <c r="M5" s="226" t="s">
        <v>9</v>
      </c>
      <c r="N5" s="226" t="s">
        <v>342</v>
      </c>
      <c r="O5" s="226" t="s">
        <v>10</v>
      </c>
      <c r="P5" s="226" t="s">
        <v>11</v>
      </c>
      <c r="Q5" s="227" t="s">
        <v>12</v>
      </c>
      <c r="R5" s="226" t="s">
        <v>343</v>
      </c>
      <c r="S5" s="226" t="s">
        <v>344</v>
      </c>
      <c r="T5" s="226" t="s">
        <v>345</v>
      </c>
      <c r="U5" s="226" t="s">
        <v>346</v>
      </c>
      <c r="V5" s="226" t="s">
        <v>347</v>
      </c>
      <c r="W5" s="226" t="s">
        <v>348</v>
      </c>
      <c r="X5" s="228" t="s">
        <v>349</v>
      </c>
      <c r="Y5" s="226" t="s">
        <v>350</v>
      </c>
      <c r="Z5" s="226" t="s">
        <v>13</v>
      </c>
      <c r="AA5" s="224" t="s">
        <v>14</v>
      </c>
      <c r="AB5" s="224" t="s">
        <v>15</v>
      </c>
      <c r="AC5" s="224" t="s">
        <v>16</v>
      </c>
      <c r="AD5" s="224" t="s">
        <v>17</v>
      </c>
      <c r="AE5" s="224" t="s">
        <v>18</v>
      </c>
      <c r="AF5" s="225" t="s">
        <v>19</v>
      </c>
      <c r="AG5" s="229" t="s">
        <v>20</v>
      </c>
      <c r="AH5" s="229" t="s">
        <v>21</v>
      </c>
      <c r="AI5" s="229" t="s">
        <v>22</v>
      </c>
      <c r="AJ5" s="229" t="s">
        <v>23</v>
      </c>
      <c r="AK5" s="229" t="s">
        <v>24</v>
      </c>
      <c r="AM5" s="230"/>
      <c r="AN5" s="231"/>
      <c r="AO5" s="231"/>
      <c r="AP5" s="231"/>
      <c r="AQ5" s="231"/>
      <c r="AR5" s="231"/>
      <c r="AS5" s="231"/>
      <c r="AT5" s="231"/>
    </row>
    <row r="6" spans="2:46" ht="42" thickBot="1" x14ac:dyDescent="0.35">
      <c r="D6" s="200" t="s">
        <v>266</v>
      </c>
      <c r="E6" s="190">
        <v>7.444</v>
      </c>
      <c r="F6" s="195"/>
      <c r="H6" s="232" t="s">
        <v>25</v>
      </c>
      <c r="I6" s="233"/>
      <c r="J6" s="232" t="s">
        <v>26</v>
      </c>
      <c r="K6" s="233"/>
      <c r="L6" s="234"/>
      <c r="M6" s="235"/>
      <c r="N6" s="235"/>
      <c r="O6" s="235"/>
      <c r="P6" s="235"/>
      <c r="Q6" s="236"/>
      <c r="R6" s="233"/>
      <c r="S6" s="233"/>
      <c r="T6" s="233"/>
      <c r="U6" s="233"/>
      <c r="V6" s="233"/>
      <c r="W6" s="233"/>
      <c r="X6" s="234"/>
      <c r="Y6" s="233" t="s">
        <v>351</v>
      </c>
      <c r="Z6" s="233" t="s">
        <v>27</v>
      </c>
      <c r="AA6" s="235"/>
      <c r="AB6" s="235"/>
      <c r="AC6" s="235"/>
      <c r="AD6" s="235"/>
      <c r="AE6" s="235"/>
      <c r="AF6" s="237"/>
      <c r="AG6" s="235"/>
      <c r="AH6" s="233"/>
      <c r="AI6" s="233"/>
      <c r="AJ6" s="233"/>
      <c r="AK6" s="233"/>
      <c r="AM6" s="231"/>
      <c r="AN6" s="231"/>
      <c r="AO6" s="231"/>
      <c r="AP6" s="231"/>
      <c r="AQ6" s="231"/>
      <c r="AR6" s="231"/>
      <c r="AS6" s="231"/>
      <c r="AT6" s="231"/>
    </row>
    <row r="7" spans="2:46" ht="15" thickBot="1" x14ac:dyDescent="0.35">
      <c r="D7" s="196" t="s">
        <v>269</v>
      </c>
      <c r="E7" s="190">
        <v>116.858</v>
      </c>
      <c r="F7" s="195"/>
      <c r="H7" s="238" t="s">
        <v>28</v>
      </c>
      <c r="I7" s="239"/>
      <c r="J7" s="239"/>
      <c r="K7" s="239"/>
      <c r="L7" s="240"/>
      <c r="M7" s="241"/>
      <c r="N7" s="241"/>
      <c r="O7" s="241"/>
      <c r="P7" s="241"/>
      <c r="Q7" s="240"/>
      <c r="R7" s="239"/>
      <c r="S7" s="239"/>
      <c r="T7" s="239"/>
      <c r="U7" s="239"/>
      <c r="V7" s="239"/>
      <c r="W7" s="239"/>
      <c r="X7" s="242"/>
      <c r="Y7" s="239" t="s">
        <v>352</v>
      </c>
      <c r="Z7" s="239" t="s">
        <v>352</v>
      </c>
      <c r="AA7" s="238" t="s">
        <v>29</v>
      </c>
      <c r="AB7" s="238" t="s">
        <v>29</v>
      </c>
      <c r="AC7" s="238" t="s">
        <v>29</v>
      </c>
      <c r="AD7" s="238" t="s">
        <v>29</v>
      </c>
      <c r="AE7" s="238" t="s">
        <v>29</v>
      </c>
      <c r="AF7" s="243" t="s">
        <v>29</v>
      </c>
      <c r="AG7" s="238" t="s">
        <v>2</v>
      </c>
      <c r="AH7" s="238" t="s">
        <v>3</v>
      </c>
      <c r="AI7" s="238" t="s">
        <v>30</v>
      </c>
      <c r="AJ7" s="238" t="s">
        <v>30</v>
      </c>
      <c r="AK7" s="238" t="s">
        <v>30</v>
      </c>
      <c r="AM7" s="231"/>
      <c r="AN7" s="231"/>
      <c r="AO7" s="231"/>
      <c r="AP7" s="231"/>
      <c r="AQ7" s="231"/>
      <c r="AR7" s="231"/>
      <c r="AS7" s="231"/>
      <c r="AT7" s="231"/>
    </row>
    <row r="8" spans="2:46" ht="27.6" x14ac:dyDescent="0.3">
      <c r="D8" s="196" t="s">
        <v>272</v>
      </c>
      <c r="E8" s="190">
        <v>91.197999999999993</v>
      </c>
      <c r="F8" s="195"/>
      <c r="H8" s="244" t="s">
        <v>244</v>
      </c>
      <c r="I8" s="244" t="s">
        <v>245</v>
      </c>
      <c r="J8" s="244" t="s">
        <v>353</v>
      </c>
      <c r="K8" s="244" t="s">
        <v>41</v>
      </c>
      <c r="L8" s="245" t="s">
        <v>36</v>
      </c>
      <c r="M8" s="244">
        <v>0.80579436486949918</v>
      </c>
      <c r="N8" s="244"/>
      <c r="O8" s="244"/>
      <c r="P8" s="244"/>
      <c r="Q8" s="245"/>
      <c r="R8" s="244"/>
      <c r="S8" s="244"/>
      <c r="T8" s="244"/>
      <c r="U8" s="244"/>
      <c r="V8" s="244"/>
      <c r="W8" s="244"/>
      <c r="X8" s="245"/>
      <c r="Y8" s="246">
        <v>9.9999999999544897E-5</v>
      </c>
      <c r="Z8" s="246">
        <v>9.9999999999544897E-5</v>
      </c>
      <c r="AA8" s="246">
        <v>9.9999999999544897E-5</v>
      </c>
      <c r="AB8" s="246">
        <v>9.9999999999544897E-5</v>
      </c>
      <c r="AC8" s="246">
        <v>9.9999999999544897E-5</v>
      </c>
      <c r="AD8" s="246">
        <v>9.9999999999544897E-5</v>
      </c>
      <c r="AE8" s="246">
        <v>9.9999999999544897E-5</v>
      </c>
      <c r="AF8" s="247">
        <v>9.9999999999544897E-5</v>
      </c>
      <c r="AG8" s="248">
        <v>0.41795436039233291</v>
      </c>
      <c r="AH8" s="249">
        <v>13.658333333333333</v>
      </c>
      <c r="AI8" s="250">
        <v>3.1536000000000002E-2</v>
      </c>
      <c r="AJ8" s="248">
        <v>0.83000000000000007</v>
      </c>
      <c r="AK8" s="246">
        <v>1</v>
      </c>
      <c r="AM8" s="251" t="s">
        <v>354</v>
      </c>
      <c r="AN8" s="251" t="s">
        <v>355</v>
      </c>
      <c r="AO8" s="251" t="s">
        <v>214</v>
      </c>
      <c r="AP8" s="251" t="s">
        <v>356</v>
      </c>
      <c r="AQ8" s="251" t="s">
        <v>357</v>
      </c>
      <c r="AR8" s="251" t="s">
        <v>358</v>
      </c>
      <c r="AS8" s="251" t="s">
        <v>359</v>
      </c>
      <c r="AT8" s="231"/>
    </row>
    <row r="9" spans="2:46" x14ac:dyDescent="0.3">
      <c r="D9" s="196" t="s">
        <v>275</v>
      </c>
      <c r="E9" s="190">
        <v>39.14</v>
      </c>
      <c r="F9" s="195"/>
      <c r="H9" s="252" t="s">
        <v>246</v>
      </c>
      <c r="I9" s="252" t="s">
        <v>247</v>
      </c>
      <c r="J9" s="252" t="s">
        <v>353</v>
      </c>
      <c r="K9" s="252" t="s">
        <v>41</v>
      </c>
      <c r="L9" s="253" t="s">
        <v>38</v>
      </c>
      <c r="M9" s="252">
        <v>0.74207508203786821</v>
      </c>
      <c r="N9" s="252"/>
      <c r="O9" s="252"/>
      <c r="P9" s="252"/>
      <c r="Q9" s="253"/>
      <c r="R9" s="252"/>
      <c r="S9" s="252"/>
      <c r="T9" s="252"/>
      <c r="U9" s="252"/>
      <c r="V9" s="252"/>
      <c r="W9" s="252"/>
      <c r="X9" s="253"/>
      <c r="Y9" s="254">
        <v>5.6059999999744873E-4</v>
      </c>
      <c r="Z9" s="255">
        <v>5.6059999999744873E-4</v>
      </c>
      <c r="AA9" s="255">
        <v>5.6059999999744873E-4</v>
      </c>
      <c r="AB9" s="255">
        <v>5.6059999999744873E-4</v>
      </c>
      <c r="AC9" s="255">
        <v>5.6059999999744873E-4</v>
      </c>
      <c r="AD9" s="255">
        <v>5.6059999999744873E-4</v>
      </c>
      <c r="AE9" s="255">
        <v>5.6059999999744873E-4</v>
      </c>
      <c r="AF9" s="256">
        <v>5.6059999999744873E-4</v>
      </c>
      <c r="AG9" s="254">
        <v>0.41795436039233291</v>
      </c>
      <c r="AH9" s="249">
        <v>13.658333333333333</v>
      </c>
      <c r="AI9" s="257">
        <v>3.1536000000000002E-2</v>
      </c>
      <c r="AJ9" s="254">
        <v>0.83000000000000007</v>
      </c>
      <c r="AK9" s="258">
        <v>1</v>
      </c>
      <c r="AM9" s="231"/>
      <c r="AN9" s="231" t="s">
        <v>360</v>
      </c>
      <c r="AO9" s="259"/>
      <c r="AP9" s="231">
        <v>2012</v>
      </c>
      <c r="AQ9" s="231"/>
      <c r="AR9" s="231"/>
      <c r="AS9" s="231"/>
      <c r="AT9" s="231"/>
    </row>
    <row r="10" spans="2:46" x14ac:dyDescent="0.3">
      <c r="D10" s="200" t="s">
        <v>279</v>
      </c>
      <c r="E10" s="190">
        <v>45.9</v>
      </c>
      <c r="F10" s="195"/>
      <c r="H10" s="260" t="s">
        <v>246</v>
      </c>
      <c r="I10" s="260" t="s">
        <v>247</v>
      </c>
      <c r="J10" s="260" t="s">
        <v>361</v>
      </c>
      <c r="K10" s="260" t="s">
        <v>41</v>
      </c>
      <c r="L10" s="253" t="s">
        <v>38</v>
      </c>
      <c r="M10" s="260">
        <v>0.90028491889444795</v>
      </c>
      <c r="N10" s="260"/>
      <c r="O10" s="260"/>
      <c r="P10" s="260"/>
      <c r="Q10" s="253"/>
      <c r="R10" s="260"/>
      <c r="S10" s="260"/>
      <c r="T10" s="260"/>
      <c r="U10" s="260"/>
      <c r="V10" s="260"/>
      <c r="W10" s="260"/>
      <c r="X10" s="253"/>
      <c r="Y10" s="261">
        <v>7.0002029999999991</v>
      </c>
      <c r="Z10" s="261">
        <v>7.0002029999999991</v>
      </c>
      <c r="AA10" s="261">
        <v>7.0002029999999991</v>
      </c>
      <c r="AB10" s="261">
        <v>7.0002029999999991</v>
      </c>
      <c r="AC10" s="261">
        <v>7.0002029999999991</v>
      </c>
      <c r="AD10" s="261">
        <v>7.0002029999999991</v>
      </c>
      <c r="AE10" s="261">
        <v>7.0002029999999991</v>
      </c>
      <c r="AF10" s="262">
        <v>7.0002029999999991</v>
      </c>
      <c r="AG10" s="263">
        <v>0.41795436039233297</v>
      </c>
      <c r="AH10" s="249">
        <v>13.658333333333333</v>
      </c>
      <c r="AI10" s="260">
        <v>3.1536000000000002E-2</v>
      </c>
      <c r="AJ10" s="263">
        <v>0.83000000000000007</v>
      </c>
      <c r="AK10" s="260">
        <v>1</v>
      </c>
      <c r="AM10" s="231"/>
      <c r="AN10" s="259" t="s">
        <v>362</v>
      </c>
      <c r="AO10" s="259"/>
      <c r="AP10" s="264">
        <v>0.971011369084674</v>
      </c>
      <c r="AQ10" s="231"/>
      <c r="AR10" s="231" t="s">
        <v>363</v>
      </c>
      <c r="AS10" s="231" t="s">
        <v>364</v>
      </c>
      <c r="AT10" s="231"/>
    </row>
    <row r="11" spans="2:46" x14ac:dyDescent="0.3">
      <c r="D11" s="196" t="s">
        <v>281</v>
      </c>
      <c r="E11" s="190">
        <v>79.599999999999994</v>
      </c>
      <c r="F11" s="195"/>
      <c r="H11" s="265" t="s">
        <v>244</v>
      </c>
      <c r="I11" s="265" t="s">
        <v>245</v>
      </c>
      <c r="J11" s="265" t="s">
        <v>361</v>
      </c>
      <c r="K11" s="265" t="s">
        <v>41</v>
      </c>
      <c r="L11" s="245" t="s">
        <v>36</v>
      </c>
      <c r="M11" s="265">
        <v>0.40310375292897471</v>
      </c>
      <c r="N11" s="265"/>
      <c r="O11" s="265"/>
      <c r="P11" s="265"/>
      <c r="Q11" s="245"/>
      <c r="R11" s="265"/>
      <c r="S11" s="265"/>
      <c r="T11" s="265"/>
      <c r="U11" s="265"/>
      <c r="V11" s="265"/>
      <c r="W11" s="265"/>
      <c r="X11" s="245"/>
      <c r="Y11" s="265">
        <v>2.7999999999872571E-4</v>
      </c>
      <c r="Z11" s="265">
        <v>2.7999999999872571E-4</v>
      </c>
      <c r="AA11" s="265">
        <v>2.7999999999872571E-4</v>
      </c>
      <c r="AB11" s="265">
        <v>2.7999999999872571E-4</v>
      </c>
      <c r="AC11" s="265">
        <v>2.7999999999872571E-4</v>
      </c>
      <c r="AD11" s="265">
        <v>2.7999999999872571E-4</v>
      </c>
      <c r="AE11" s="265">
        <v>2.7999999999872571E-4</v>
      </c>
      <c r="AF11" s="245">
        <v>2.7999999999872571E-4</v>
      </c>
      <c r="AG11" s="266">
        <v>0.41795436039233291</v>
      </c>
      <c r="AH11" s="249">
        <v>13.658333333333333</v>
      </c>
      <c r="AI11" s="265">
        <v>3.1536000000000002E-2</v>
      </c>
      <c r="AJ11" s="266">
        <v>0.83000000000000007</v>
      </c>
      <c r="AK11" s="265">
        <v>1</v>
      </c>
      <c r="AM11" s="231"/>
      <c r="AN11" s="259" t="s">
        <v>362</v>
      </c>
      <c r="AO11" s="259"/>
      <c r="AP11" s="264">
        <v>0.97664613738421457</v>
      </c>
      <c r="AQ11" s="231"/>
      <c r="AR11" s="231" t="s">
        <v>365</v>
      </c>
      <c r="AS11" s="231" t="s">
        <v>364</v>
      </c>
      <c r="AT11" s="231"/>
    </row>
    <row r="12" spans="2:46" x14ac:dyDescent="0.3">
      <c r="D12" s="200" t="s">
        <v>282</v>
      </c>
      <c r="E12" s="190">
        <v>7.620000000000001</v>
      </c>
      <c r="H12" s="244" t="s">
        <v>240</v>
      </c>
      <c r="I12" s="244" t="s">
        <v>241</v>
      </c>
      <c r="J12" s="244" t="s">
        <v>353</v>
      </c>
      <c r="K12" s="244" t="s">
        <v>37</v>
      </c>
      <c r="L12" s="245" t="s">
        <v>36</v>
      </c>
      <c r="M12" s="244">
        <v>0.91334806643669675</v>
      </c>
      <c r="N12" s="244"/>
      <c r="O12" s="244"/>
      <c r="P12" s="244"/>
      <c r="Q12" s="245"/>
      <c r="R12" s="244"/>
      <c r="S12" s="244"/>
      <c r="T12" s="244"/>
      <c r="U12" s="244"/>
      <c r="V12" s="244"/>
      <c r="W12" s="244"/>
      <c r="X12" s="245"/>
      <c r="Y12" s="244">
        <v>0.9</v>
      </c>
      <c r="Z12" s="246">
        <v>0.9</v>
      </c>
      <c r="AA12" s="246">
        <v>0.9</v>
      </c>
      <c r="AB12" s="246">
        <v>0.9</v>
      </c>
      <c r="AC12" s="246">
        <v>0.9</v>
      </c>
      <c r="AD12" s="246">
        <v>0.9</v>
      </c>
      <c r="AE12" s="246">
        <v>0.9</v>
      </c>
      <c r="AF12" s="247">
        <v>0.9</v>
      </c>
      <c r="AG12" s="248">
        <v>0</v>
      </c>
      <c r="AH12" s="246">
        <v>5.9144484961179193</v>
      </c>
      <c r="AI12" s="250">
        <v>3.1536000000000002E-2</v>
      </c>
      <c r="AJ12" s="248">
        <v>0.95</v>
      </c>
      <c r="AK12" s="246">
        <v>1</v>
      </c>
      <c r="AM12" s="231"/>
      <c r="AN12" s="259" t="s">
        <v>362</v>
      </c>
      <c r="AO12" s="259"/>
      <c r="AP12" s="264">
        <v>1.0170547845467124</v>
      </c>
      <c r="AQ12" s="231"/>
      <c r="AR12" s="231" t="s">
        <v>366</v>
      </c>
      <c r="AS12" s="231" t="s">
        <v>364</v>
      </c>
      <c r="AT12" s="231"/>
    </row>
    <row r="13" spans="2:46" x14ac:dyDescent="0.3">
      <c r="D13" s="200" t="s">
        <v>283</v>
      </c>
      <c r="E13" s="190">
        <v>77.177999999999997</v>
      </c>
      <c r="H13" s="244" t="s">
        <v>242</v>
      </c>
      <c r="I13" s="244" t="s">
        <v>243</v>
      </c>
      <c r="J13" s="244" t="s">
        <v>353</v>
      </c>
      <c r="K13" s="244" t="s">
        <v>37</v>
      </c>
      <c r="L13" s="245" t="s">
        <v>38</v>
      </c>
      <c r="M13" s="244">
        <v>0.93892315080819755</v>
      </c>
      <c r="N13" s="244"/>
      <c r="O13" s="244"/>
      <c r="P13" s="244"/>
      <c r="Q13" s="245"/>
      <c r="R13" s="244"/>
      <c r="S13" s="244"/>
      <c r="T13" s="244"/>
      <c r="U13" s="244"/>
      <c r="V13" s="244"/>
      <c r="W13" s="244"/>
      <c r="X13" s="245"/>
      <c r="Y13" s="244">
        <v>20.399999999999999</v>
      </c>
      <c r="Z13" s="246">
        <v>20.399999999999999</v>
      </c>
      <c r="AA13" s="246">
        <v>20.399999999999999</v>
      </c>
      <c r="AB13" s="246">
        <v>20.399999999999999</v>
      </c>
      <c r="AC13" s="246">
        <v>20.399999999999999</v>
      </c>
      <c r="AD13" s="246">
        <v>20.399999999999999</v>
      </c>
      <c r="AE13" s="246">
        <v>20.399999999999999</v>
      </c>
      <c r="AF13" s="247">
        <v>20.399999999999999</v>
      </c>
      <c r="AG13" s="248">
        <v>0</v>
      </c>
      <c r="AH13" s="246">
        <v>5.9144484961179202</v>
      </c>
      <c r="AI13" s="250">
        <v>3.1536000000000002E-2</v>
      </c>
      <c r="AJ13" s="248">
        <v>0.95</v>
      </c>
      <c r="AK13" s="246">
        <v>1</v>
      </c>
      <c r="AM13" s="231"/>
      <c r="AN13" s="259" t="s">
        <v>362</v>
      </c>
      <c r="AO13" s="259"/>
      <c r="AP13" s="264">
        <v>1.0230660693047431</v>
      </c>
      <c r="AQ13" s="231"/>
      <c r="AR13" s="231" t="s">
        <v>367</v>
      </c>
      <c r="AS13" s="231" t="s">
        <v>364</v>
      </c>
      <c r="AT13" s="231"/>
    </row>
    <row r="14" spans="2:46" x14ac:dyDescent="0.3">
      <c r="D14" s="196" t="s">
        <v>284</v>
      </c>
      <c r="E14" s="190">
        <v>373.73871459398072</v>
      </c>
      <c r="F14" s="195"/>
      <c r="H14" s="260" t="s">
        <v>40</v>
      </c>
      <c r="I14" s="260" t="s">
        <v>226</v>
      </c>
      <c r="J14" s="260" t="s">
        <v>361</v>
      </c>
      <c r="K14" s="260" t="s">
        <v>41</v>
      </c>
      <c r="L14" s="253" t="s">
        <v>31</v>
      </c>
      <c r="M14" s="260">
        <v>0.14088747316381417</v>
      </c>
      <c r="N14" s="260"/>
      <c r="O14" s="260" t="s">
        <v>34</v>
      </c>
      <c r="P14" s="260">
        <v>3.7102287759863377</v>
      </c>
      <c r="Q14" s="253" t="s">
        <v>34</v>
      </c>
      <c r="R14" s="260"/>
      <c r="S14" s="260"/>
      <c r="T14" s="260"/>
      <c r="U14" s="260"/>
      <c r="V14" s="260"/>
      <c r="W14" s="260"/>
      <c r="X14" s="253"/>
      <c r="Y14" s="260"/>
      <c r="Z14" s="260">
        <v>81.2</v>
      </c>
      <c r="AA14" s="260">
        <v>81.2</v>
      </c>
      <c r="AB14" s="260">
        <v>52.7</v>
      </c>
      <c r="AC14" s="260">
        <v>22</v>
      </c>
      <c r="AD14" s="260">
        <v>0</v>
      </c>
      <c r="AE14" s="260">
        <v>0</v>
      </c>
      <c r="AF14" s="253">
        <v>0</v>
      </c>
      <c r="AG14" s="267">
        <v>1.49</v>
      </c>
      <c r="AH14" s="267">
        <v>49.459722222222226</v>
      </c>
      <c r="AI14" s="260">
        <v>3.1536000000000002E-2</v>
      </c>
      <c r="AJ14" s="263">
        <v>0.65999999999999992</v>
      </c>
      <c r="AK14" s="260">
        <v>1</v>
      </c>
      <c r="AM14" s="231"/>
      <c r="AN14" s="259" t="s">
        <v>362</v>
      </c>
      <c r="AO14" s="259"/>
      <c r="AP14" s="264">
        <v>1.0337938753452245</v>
      </c>
      <c r="AQ14" s="231"/>
      <c r="AR14" s="231" t="s">
        <v>368</v>
      </c>
      <c r="AS14" s="231" t="s">
        <v>364</v>
      </c>
      <c r="AT14" s="231"/>
    </row>
    <row r="15" spans="2:46" x14ac:dyDescent="0.3">
      <c r="D15" s="196" t="s">
        <v>286</v>
      </c>
      <c r="E15" s="190">
        <v>29.134999999999998</v>
      </c>
      <c r="F15" s="195"/>
      <c r="H15" s="260"/>
      <c r="I15" s="260"/>
      <c r="J15" s="260" t="s">
        <v>361</v>
      </c>
      <c r="K15" s="260"/>
      <c r="L15" s="253" t="s">
        <v>36</v>
      </c>
      <c r="M15" s="260"/>
      <c r="N15" s="260"/>
      <c r="O15" s="260"/>
      <c r="P15" s="260"/>
      <c r="Q15" s="253"/>
      <c r="R15" s="260"/>
      <c r="S15" s="260"/>
      <c r="T15" s="260"/>
      <c r="U15" s="260"/>
      <c r="V15" s="260"/>
      <c r="W15" s="260"/>
      <c r="X15" s="253"/>
      <c r="Y15" s="268">
        <v>301.27057661009064</v>
      </c>
      <c r="Z15" s="260"/>
      <c r="AA15" s="260"/>
      <c r="AB15" s="260"/>
      <c r="AC15" s="260"/>
      <c r="AD15" s="260"/>
      <c r="AE15" s="260"/>
      <c r="AF15" s="253"/>
      <c r="AG15" s="263"/>
      <c r="AH15" s="260"/>
      <c r="AI15" s="260"/>
      <c r="AJ15" s="263"/>
      <c r="AK15" s="260"/>
      <c r="AM15" s="231"/>
      <c r="AN15" s="259" t="s">
        <v>362</v>
      </c>
      <c r="AO15" s="259"/>
      <c r="AP15" s="264">
        <v>1.0496117737543842</v>
      </c>
      <c r="AQ15" s="231"/>
      <c r="AR15" s="231" t="s">
        <v>369</v>
      </c>
      <c r="AS15" s="231" t="s">
        <v>364</v>
      </c>
      <c r="AT15" s="231"/>
    </row>
    <row r="16" spans="2:46" x14ac:dyDescent="0.3">
      <c r="D16" s="196" t="s">
        <v>289</v>
      </c>
      <c r="E16" s="190">
        <v>175.18599999999998</v>
      </c>
      <c r="F16" s="195"/>
      <c r="H16" s="265" t="s">
        <v>227</v>
      </c>
      <c r="I16" s="265" t="s">
        <v>370</v>
      </c>
      <c r="J16" s="265" t="s">
        <v>361</v>
      </c>
      <c r="K16" s="265" t="s">
        <v>41</v>
      </c>
      <c r="L16" s="245" t="s">
        <v>31</v>
      </c>
      <c r="M16" s="265">
        <v>0.19587117733548498</v>
      </c>
      <c r="N16" s="265"/>
      <c r="O16" s="265" t="s">
        <v>34</v>
      </c>
      <c r="P16" s="265">
        <v>2.7035758983214921</v>
      </c>
      <c r="Q16" s="245" t="s">
        <v>34</v>
      </c>
      <c r="R16" s="265"/>
      <c r="S16" s="265"/>
      <c r="T16" s="265"/>
      <c r="U16" s="265"/>
      <c r="V16" s="265"/>
      <c r="W16" s="265"/>
      <c r="X16" s="245"/>
      <c r="Y16" s="269"/>
      <c r="Z16" s="265">
        <v>14.100000000000001</v>
      </c>
      <c r="AA16" s="265">
        <v>14.100000000000001</v>
      </c>
      <c r="AB16" s="265">
        <v>14.100000000000001</v>
      </c>
      <c r="AC16" s="265">
        <v>0</v>
      </c>
      <c r="AD16" s="265">
        <v>0</v>
      </c>
      <c r="AE16" s="265">
        <v>0</v>
      </c>
      <c r="AF16" s="245">
        <v>0</v>
      </c>
      <c r="AG16" s="267">
        <v>1.49</v>
      </c>
      <c r="AH16" s="267">
        <v>49.459722222222226</v>
      </c>
      <c r="AI16" s="265">
        <v>3.1536000000000002E-2</v>
      </c>
      <c r="AJ16" s="266">
        <v>0.65999999999999992</v>
      </c>
      <c r="AK16" s="265">
        <v>1</v>
      </c>
      <c r="AM16" s="270"/>
      <c r="AN16" s="270" t="s">
        <v>371</v>
      </c>
      <c r="AO16" s="271"/>
      <c r="AP16" s="270">
        <v>0.04</v>
      </c>
      <c r="AQ16" s="270"/>
      <c r="AR16" s="270"/>
      <c r="AS16" s="270"/>
      <c r="AT16" s="231"/>
    </row>
    <row r="17" spans="3:38" x14ac:dyDescent="0.3">
      <c r="D17" s="196" t="s">
        <v>290</v>
      </c>
      <c r="E17" s="190">
        <v>152.56099999999998</v>
      </c>
      <c r="F17" s="195"/>
      <c r="H17" s="265"/>
      <c r="I17" s="265"/>
      <c r="J17" s="265" t="s">
        <v>361</v>
      </c>
      <c r="K17" s="265"/>
      <c r="L17" s="245" t="s">
        <v>38</v>
      </c>
      <c r="M17" s="265"/>
      <c r="N17" s="265"/>
      <c r="O17" s="265"/>
      <c r="P17" s="265"/>
      <c r="Q17" s="245"/>
      <c r="R17" s="265"/>
      <c r="S17" s="265"/>
      <c r="T17" s="265"/>
      <c r="U17" s="265"/>
      <c r="V17" s="265"/>
      <c r="W17" s="265"/>
      <c r="X17" s="245"/>
      <c r="Y17" s="269">
        <v>38.120420166333041</v>
      </c>
      <c r="Z17" s="265"/>
      <c r="AA17" s="265"/>
      <c r="AB17" s="265"/>
      <c r="AC17" s="265"/>
      <c r="AD17" s="265"/>
      <c r="AE17" s="265"/>
      <c r="AF17" s="245"/>
      <c r="AG17" s="266"/>
      <c r="AH17" s="265"/>
      <c r="AI17" s="265"/>
      <c r="AJ17" s="266"/>
      <c r="AK17" s="265"/>
    </row>
    <row r="18" spans="3:38" x14ac:dyDescent="0.3">
      <c r="D18" s="211" t="s">
        <v>298</v>
      </c>
      <c r="E18" s="189">
        <v>75.125</v>
      </c>
      <c r="F18" s="195"/>
      <c r="H18" s="252" t="s">
        <v>40</v>
      </c>
      <c r="I18" s="252" t="s">
        <v>226</v>
      </c>
      <c r="J18" s="252" t="s">
        <v>353</v>
      </c>
      <c r="K18" s="252" t="s">
        <v>41</v>
      </c>
      <c r="L18" s="253" t="s">
        <v>31</v>
      </c>
      <c r="M18" s="252">
        <v>0.20026963376685983</v>
      </c>
      <c r="N18" s="252"/>
      <c r="O18" s="252" t="s">
        <v>34</v>
      </c>
      <c r="P18" s="252">
        <v>3.3191507986070126</v>
      </c>
      <c r="Q18" s="253" t="s">
        <v>34</v>
      </c>
      <c r="R18" s="252"/>
      <c r="S18" s="252"/>
      <c r="T18" s="252"/>
      <c r="U18" s="252"/>
      <c r="V18" s="252"/>
      <c r="W18" s="252"/>
      <c r="X18" s="253"/>
      <c r="Y18" s="252"/>
      <c r="Z18" s="252">
        <v>90.05</v>
      </c>
      <c r="AA18" s="252">
        <v>90.05</v>
      </c>
      <c r="AB18" s="252">
        <v>80.2</v>
      </c>
      <c r="AC18" s="252">
        <v>47.2</v>
      </c>
      <c r="AD18" s="252">
        <v>0</v>
      </c>
      <c r="AE18" s="252">
        <v>0</v>
      </c>
      <c r="AF18" s="253">
        <v>0</v>
      </c>
      <c r="AG18" s="267">
        <v>1.49</v>
      </c>
      <c r="AH18" s="267">
        <v>49.459722222222226</v>
      </c>
      <c r="AI18" s="252">
        <v>3.1536000000000002E-2</v>
      </c>
      <c r="AJ18" s="254">
        <v>0.65999999999999992</v>
      </c>
      <c r="AK18" s="252">
        <v>1</v>
      </c>
    </row>
    <row r="19" spans="3:38" x14ac:dyDescent="0.3">
      <c r="C19" s="212" t="s">
        <v>299</v>
      </c>
      <c r="D19" s="213" t="s">
        <v>266</v>
      </c>
      <c r="E19" s="189">
        <v>32</v>
      </c>
      <c r="F19" s="195"/>
      <c r="H19" s="252"/>
      <c r="I19" s="252"/>
      <c r="J19" s="252" t="s">
        <v>353</v>
      </c>
      <c r="K19" s="252"/>
      <c r="L19" s="253" t="s">
        <v>36</v>
      </c>
      <c r="M19" s="252"/>
      <c r="N19" s="252"/>
      <c r="O19" s="252"/>
      <c r="P19" s="252"/>
      <c r="Q19" s="253"/>
      <c r="R19" s="252"/>
      <c r="S19" s="252"/>
      <c r="T19" s="252"/>
      <c r="U19" s="252"/>
      <c r="V19" s="252"/>
      <c r="W19" s="252"/>
      <c r="X19" s="253"/>
      <c r="Y19" s="272">
        <v>298.88952941456148</v>
      </c>
      <c r="Z19" s="252"/>
      <c r="AA19" s="252"/>
      <c r="AB19" s="252"/>
      <c r="AC19" s="252"/>
      <c r="AD19" s="252"/>
      <c r="AE19" s="252"/>
      <c r="AF19" s="253"/>
      <c r="AG19" s="254"/>
      <c r="AH19" s="252"/>
      <c r="AI19" s="252"/>
      <c r="AJ19" s="254"/>
      <c r="AK19" s="252"/>
    </row>
    <row r="20" spans="3:38" x14ac:dyDescent="0.3">
      <c r="D20" s="196" t="s">
        <v>263</v>
      </c>
      <c r="E20" s="190">
        <v>11.09333333333316</v>
      </c>
      <c r="F20" s="195"/>
      <c r="H20" s="244" t="s">
        <v>227</v>
      </c>
      <c r="I20" s="244" t="s">
        <v>370</v>
      </c>
      <c r="J20" s="244" t="s">
        <v>353</v>
      </c>
      <c r="K20" s="244" t="s">
        <v>41</v>
      </c>
      <c r="L20" s="245" t="s">
        <v>31</v>
      </c>
      <c r="M20" s="244">
        <v>0.14193525980042115</v>
      </c>
      <c r="N20" s="244"/>
      <c r="O20" s="244" t="s">
        <v>34</v>
      </c>
      <c r="P20" s="244">
        <v>4.4524431953482928</v>
      </c>
      <c r="Q20" s="245" t="s">
        <v>34</v>
      </c>
      <c r="R20" s="244"/>
      <c r="S20" s="244"/>
      <c r="T20" s="244"/>
      <c r="U20" s="244"/>
      <c r="V20" s="244"/>
      <c r="W20" s="244"/>
      <c r="X20" s="245"/>
      <c r="Y20" s="244"/>
      <c r="Z20" s="244">
        <v>14.39</v>
      </c>
      <c r="AA20" s="244">
        <v>14.39</v>
      </c>
      <c r="AB20" s="244">
        <v>11.99</v>
      </c>
      <c r="AC20" s="244">
        <v>2.89</v>
      </c>
      <c r="AD20" s="244">
        <v>2.89</v>
      </c>
      <c r="AE20" s="244">
        <v>2.89</v>
      </c>
      <c r="AF20" s="245">
        <v>2.89</v>
      </c>
      <c r="AG20" s="248">
        <v>3.6990991289132219E-2</v>
      </c>
      <c r="AH20" s="267">
        <v>49.459722222222226</v>
      </c>
      <c r="AI20" s="244">
        <v>3.1536000000000002E-2</v>
      </c>
      <c r="AJ20" s="248">
        <v>0.66</v>
      </c>
      <c r="AK20" s="244">
        <v>1</v>
      </c>
    </row>
    <row r="21" spans="3:38" x14ac:dyDescent="0.3">
      <c r="D21" s="211" t="s">
        <v>269</v>
      </c>
      <c r="E21" s="189">
        <v>16</v>
      </c>
      <c r="F21" s="195"/>
      <c r="H21" s="244"/>
      <c r="I21" s="244"/>
      <c r="J21" s="244" t="s">
        <v>353</v>
      </c>
      <c r="K21" s="244"/>
      <c r="L21" s="245" t="s">
        <v>38</v>
      </c>
      <c r="M21" s="244"/>
      <c r="N21" s="244"/>
      <c r="O21" s="244"/>
      <c r="P21" s="244"/>
      <c r="Q21" s="245"/>
      <c r="R21" s="244"/>
      <c r="S21" s="244"/>
      <c r="T21" s="244"/>
      <c r="U21" s="244"/>
      <c r="V21" s="244"/>
      <c r="W21" s="244"/>
      <c r="X21" s="245"/>
      <c r="Y21" s="273">
        <v>64.070657581061937</v>
      </c>
      <c r="Z21" s="244"/>
      <c r="AA21" s="244"/>
      <c r="AB21" s="244"/>
      <c r="AC21" s="244"/>
      <c r="AD21" s="244"/>
      <c r="AE21" s="244"/>
      <c r="AF21" s="245"/>
      <c r="AG21" s="248"/>
      <c r="AH21" s="244"/>
      <c r="AI21" s="244"/>
      <c r="AJ21" s="248"/>
      <c r="AK21" s="244"/>
    </row>
    <row r="22" spans="3:38" x14ac:dyDescent="0.3">
      <c r="D22" s="213" t="s">
        <v>279</v>
      </c>
      <c r="E22" s="189">
        <v>56</v>
      </c>
      <c r="F22" s="195"/>
    </row>
    <row r="23" spans="3:38" x14ac:dyDescent="0.3">
      <c r="D23" s="211" t="s">
        <v>284</v>
      </c>
      <c r="E23" s="189">
        <v>323.5</v>
      </c>
      <c r="F23" s="195"/>
    </row>
    <row r="24" spans="3:38" x14ac:dyDescent="0.3">
      <c r="D24" s="213" t="s">
        <v>297</v>
      </c>
      <c r="E24" s="189">
        <v>139</v>
      </c>
      <c r="F24" s="195"/>
      <c r="AG24" s="341"/>
    </row>
    <row r="25" spans="3:38" x14ac:dyDescent="0.3">
      <c r="D25" s="211" t="s">
        <v>281</v>
      </c>
      <c r="E25" s="189">
        <v>100</v>
      </c>
      <c r="F25" s="195"/>
    </row>
    <row r="26" spans="3:38" ht="27.6" x14ac:dyDescent="0.3">
      <c r="D26" s="196" t="s">
        <v>289</v>
      </c>
      <c r="E26" s="189">
        <v>30</v>
      </c>
      <c r="F26" s="195"/>
      <c r="H26" s="224" t="s">
        <v>4</v>
      </c>
      <c r="I26" s="224" t="s">
        <v>5</v>
      </c>
      <c r="J26" s="224" t="s">
        <v>6</v>
      </c>
      <c r="K26" s="224" t="s">
        <v>7</v>
      </c>
      <c r="L26" s="225" t="s">
        <v>8</v>
      </c>
      <c r="M26" s="226" t="s">
        <v>9</v>
      </c>
      <c r="N26" s="226" t="s">
        <v>11</v>
      </c>
      <c r="O26" s="226" t="s">
        <v>10</v>
      </c>
      <c r="P26" s="274" t="s">
        <v>12</v>
      </c>
      <c r="Q26" s="226" t="s">
        <v>13</v>
      </c>
      <c r="R26" s="224" t="s">
        <v>14</v>
      </c>
      <c r="S26" s="224" t="s">
        <v>15</v>
      </c>
      <c r="T26" s="224" t="s">
        <v>16</v>
      </c>
      <c r="U26" s="224" t="s">
        <v>17</v>
      </c>
      <c r="V26" s="224" t="s">
        <v>180</v>
      </c>
      <c r="W26" s="224" t="s">
        <v>18</v>
      </c>
      <c r="X26" s="225" t="s">
        <v>19</v>
      </c>
      <c r="Y26" s="275" t="s">
        <v>168</v>
      </c>
      <c r="Z26" s="229" t="s">
        <v>20</v>
      </c>
      <c r="AA26" s="229" t="s">
        <v>21</v>
      </c>
      <c r="AB26" s="229" t="s">
        <v>22</v>
      </c>
      <c r="AC26" s="229" t="s">
        <v>169</v>
      </c>
      <c r="AD26" s="229" t="s">
        <v>23</v>
      </c>
      <c r="AE26" s="229" t="s">
        <v>24</v>
      </c>
    </row>
    <row r="27" spans="3:38" ht="42" thickBot="1" x14ac:dyDescent="0.35">
      <c r="D27" s="211" t="s">
        <v>290</v>
      </c>
      <c r="E27" s="189">
        <v>246</v>
      </c>
      <c r="F27" s="195"/>
      <c r="H27" s="232" t="s">
        <v>25</v>
      </c>
      <c r="I27" s="233"/>
      <c r="J27" s="232" t="s">
        <v>26</v>
      </c>
      <c r="K27" s="233"/>
      <c r="L27" s="276"/>
      <c r="M27" s="235"/>
      <c r="N27" s="235"/>
      <c r="O27" s="235"/>
      <c r="P27" s="277"/>
      <c r="Q27" s="233" t="s">
        <v>27</v>
      </c>
      <c r="R27" s="235"/>
      <c r="S27" s="235"/>
      <c r="T27" s="235"/>
      <c r="U27" s="235"/>
      <c r="V27" s="235"/>
      <c r="W27" s="235"/>
      <c r="X27" s="278"/>
      <c r="Y27" s="235"/>
      <c r="Z27" s="235"/>
      <c r="AA27" s="233"/>
      <c r="AB27" s="233"/>
      <c r="AC27" s="233"/>
      <c r="AD27" s="233"/>
      <c r="AE27" s="233"/>
    </row>
    <row r="28" spans="3:38" ht="15" thickBot="1" x14ac:dyDescent="0.35">
      <c r="H28" s="279" t="s">
        <v>28</v>
      </c>
      <c r="I28" s="280"/>
      <c r="J28" s="280"/>
      <c r="K28" s="280"/>
      <c r="L28" s="281"/>
      <c r="M28" s="282"/>
      <c r="N28" s="282"/>
      <c r="O28" s="282"/>
      <c r="P28" s="282"/>
      <c r="Q28" s="280" t="s">
        <v>29</v>
      </c>
      <c r="R28" s="280" t="s">
        <v>29</v>
      </c>
      <c r="S28" s="280" t="s">
        <v>29</v>
      </c>
      <c r="T28" s="280" t="s">
        <v>29</v>
      </c>
      <c r="U28" s="280" t="s">
        <v>29</v>
      </c>
      <c r="V28" s="280" t="s">
        <v>29</v>
      </c>
      <c r="W28" s="280" t="s">
        <v>29</v>
      </c>
      <c r="X28" s="283" t="s">
        <v>29</v>
      </c>
      <c r="Y28" s="280" t="s">
        <v>2</v>
      </c>
      <c r="Z28" s="280" t="s">
        <v>2</v>
      </c>
      <c r="AA28" s="280" t="s">
        <v>3</v>
      </c>
      <c r="AB28" s="280" t="s">
        <v>30</v>
      </c>
      <c r="AC28" s="280"/>
      <c r="AD28" s="280" t="s">
        <v>30</v>
      </c>
      <c r="AE28" s="280" t="s">
        <v>30</v>
      </c>
      <c r="AL28" s="284"/>
    </row>
    <row r="29" spans="3:38" x14ac:dyDescent="0.3">
      <c r="H29" s="212" t="s">
        <v>40</v>
      </c>
      <c r="I29" s="212" t="s">
        <v>226</v>
      </c>
      <c r="J29" s="212" t="s">
        <v>196</v>
      </c>
      <c r="K29" s="212" t="s">
        <v>41</v>
      </c>
      <c r="L29" s="212" t="s">
        <v>31</v>
      </c>
      <c r="M29" s="212">
        <v>0.20899999999999999</v>
      </c>
      <c r="N29" s="212">
        <v>2.6360000000000001</v>
      </c>
      <c r="O29" s="212"/>
      <c r="P29" s="212"/>
      <c r="Q29" s="212">
        <f>E5</f>
        <v>27</v>
      </c>
      <c r="R29" s="212">
        <f>Q29</f>
        <v>27</v>
      </c>
      <c r="S29" s="212">
        <f>R29</f>
        <v>27</v>
      </c>
      <c r="T29" s="212">
        <f>S29</f>
        <v>27</v>
      </c>
      <c r="U29" s="212">
        <v>0</v>
      </c>
      <c r="V29" s="212">
        <v>0</v>
      </c>
      <c r="W29" s="212">
        <v>0</v>
      </c>
      <c r="X29" s="212">
        <v>0</v>
      </c>
      <c r="Y29" s="212">
        <v>24.601611750975493</v>
      </c>
      <c r="Z29" s="212">
        <v>2.8189844500049621</v>
      </c>
      <c r="AA29" s="212">
        <v>5.0433808427584097</v>
      </c>
      <c r="AB29" s="212">
        <v>3.1536000000000002E-2</v>
      </c>
      <c r="AC29" s="212"/>
      <c r="AD29" s="212">
        <v>0.86</v>
      </c>
      <c r="AE29" s="212">
        <v>1</v>
      </c>
      <c r="AL29" s="284"/>
    </row>
    <row r="30" spans="3:38" x14ac:dyDescent="0.3">
      <c r="H30" s="212"/>
      <c r="I30" s="212"/>
      <c r="J30" s="212" t="s">
        <v>196</v>
      </c>
      <c r="K30" s="212"/>
      <c r="L30" s="212" t="s">
        <v>36</v>
      </c>
      <c r="M30" s="212"/>
      <c r="N30" s="212"/>
      <c r="O30" s="212"/>
      <c r="P30" s="212"/>
      <c r="Q30" s="212"/>
      <c r="R30" s="212"/>
      <c r="S30" s="212"/>
      <c r="T30" s="212"/>
      <c r="U30" s="212"/>
      <c r="V30" s="212"/>
      <c r="W30" s="212"/>
      <c r="X30" s="212"/>
      <c r="Y30" s="212"/>
      <c r="Z30" s="212"/>
      <c r="AA30" s="212"/>
      <c r="AB30" s="212">
        <v>3.1536000000000002E-2</v>
      </c>
      <c r="AC30" s="212"/>
      <c r="AD30" s="212"/>
      <c r="AE30" s="212"/>
      <c r="AL30" s="284"/>
    </row>
    <row r="31" spans="3:38" x14ac:dyDescent="0.3">
      <c r="H31" s="212" t="s">
        <v>227</v>
      </c>
      <c r="I31" s="212" t="s">
        <v>228</v>
      </c>
      <c r="J31" s="212" t="s">
        <v>196</v>
      </c>
      <c r="K31" s="212" t="s">
        <v>41</v>
      </c>
      <c r="L31" s="212" t="s">
        <v>31</v>
      </c>
      <c r="M31" s="212">
        <v>0.20899999999999999</v>
      </c>
      <c r="N31" s="212">
        <v>2.6360000000000001</v>
      </c>
      <c r="O31" s="212"/>
      <c r="P31" s="212"/>
      <c r="Q31" s="212">
        <f>E20</f>
        <v>11.09333333333316</v>
      </c>
      <c r="R31" s="212">
        <f>Q31</f>
        <v>11.09333333333316</v>
      </c>
      <c r="S31" s="212">
        <f>R31</f>
        <v>11.09333333333316</v>
      </c>
      <c r="T31" s="212">
        <f>S31</f>
        <v>11.09333333333316</v>
      </c>
      <c r="U31" s="212">
        <v>0</v>
      </c>
      <c r="V31" s="212">
        <v>0</v>
      </c>
      <c r="W31" s="212">
        <v>0</v>
      </c>
      <c r="X31" s="212">
        <v>0</v>
      </c>
      <c r="Y31" s="212">
        <v>24.601611750975493</v>
      </c>
      <c r="Z31" s="212">
        <v>2.8189844500049621</v>
      </c>
      <c r="AA31" s="212">
        <v>5.0433808427584097</v>
      </c>
      <c r="AB31" s="212">
        <v>3.1536000000000002E-2</v>
      </c>
      <c r="AC31" s="212"/>
      <c r="AD31" s="212">
        <v>0.86</v>
      </c>
      <c r="AE31" s="212">
        <v>1</v>
      </c>
      <c r="AL31" s="284"/>
    </row>
    <row r="32" spans="3:38" x14ac:dyDescent="0.3">
      <c r="H32" s="212"/>
      <c r="I32" s="212"/>
      <c r="J32" s="212" t="s">
        <v>196</v>
      </c>
      <c r="K32" s="212"/>
      <c r="L32" s="212" t="s">
        <v>38</v>
      </c>
      <c r="M32" s="212"/>
      <c r="N32" s="212"/>
      <c r="O32" s="212"/>
      <c r="P32" s="212"/>
      <c r="Q32" s="212"/>
      <c r="R32" s="212"/>
      <c r="S32" s="212"/>
      <c r="T32" s="212"/>
      <c r="U32" s="212"/>
      <c r="V32" s="212"/>
      <c r="W32" s="212"/>
      <c r="X32" s="212"/>
      <c r="Y32" s="212"/>
      <c r="Z32" s="212"/>
      <c r="AA32" s="212"/>
      <c r="AB32" s="212">
        <v>3.1536000000000002E-2</v>
      </c>
      <c r="AC32" s="212"/>
      <c r="AD32" s="212"/>
      <c r="AE32" s="212"/>
    </row>
    <row r="33" spans="2:38" s="284" customFormat="1" ht="12.75" customHeight="1" x14ac:dyDescent="0.3">
      <c r="B33" s="174"/>
      <c r="C33" s="174"/>
      <c r="D33" s="174" t="s">
        <v>276</v>
      </c>
      <c r="E33" s="174" t="s">
        <v>29</v>
      </c>
      <c r="H33" s="212" t="s">
        <v>40</v>
      </c>
      <c r="I33" s="212" t="s">
        <v>372</v>
      </c>
      <c r="J33" s="212" t="s">
        <v>197</v>
      </c>
      <c r="K33" s="212" t="s">
        <v>41</v>
      </c>
      <c r="L33" s="212" t="s">
        <v>31</v>
      </c>
      <c r="M33" s="212">
        <v>0.20899999999999999</v>
      </c>
      <c r="N33" s="212">
        <v>2.6360000000000001</v>
      </c>
      <c r="O33" s="212"/>
      <c r="P33" s="212"/>
      <c r="Q33" s="212">
        <f>E34</f>
        <v>4.4580000000000002</v>
      </c>
      <c r="R33" s="212">
        <f>Q33</f>
        <v>4.4580000000000002</v>
      </c>
      <c r="S33" s="212">
        <f>R33</f>
        <v>4.4580000000000002</v>
      </c>
      <c r="T33" s="212">
        <f>S33</f>
        <v>4.4580000000000002</v>
      </c>
      <c r="U33" s="212">
        <v>0</v>
      </c>
      <c r="V33" s="212">
        <v>0</v>
      </c>
      <c r="W33" s="212">
        <v>0</v>
      </c>
      <c r="X33" s="212">
        <v>0</v>
      </c>
      <c r="Y33" s="212">
        <v>24.601611750975493</v>
      </c>
      <c r="Z33" s="212">
        <v>2.8189844500049621</v>
      </c>
      <c r="AA33" s="212">
        <v>5.0433808427584097</v>
      </c>
      <c r="AB33" s="212">
        <v>3.1536000000000002E-2</v>
      </c>
      <c r="AC33" s="212"/>
      <c r="AD33" s="212">
        <v>0.86</v>
      </c>
      <c r="AE33" s="212">
        <v>1</v>
      </c>
      <c r="AF33" s="174"/>
      <c r="AG33" s="174"/>
      <c r="AH33" s="174"/>
      <c r="AI33" s="174"/>
      <c r="AJ33" s="174"/>
      <c r="AK33" s="174"/>
    </row>
    <row r="34" spans="2:38" s="284" customFormat="1" ht="12.75" customHeight="1" x14ac:dyDescent="0.3">
      <c r="B34" s="359" t="s">
        <v>434</v>
      </c>
      <c r="C34" s="215" t="s">
        <v>280</v>
      </c>
      <c r="D34" s="196" t="s">
        <v>263</v>
      </c>
      <c r="E34" s="189">
        <v>4.4580000000000002</v>
      </c>
      <c r="F34" s="285"/>
      <c r="H34" s="212"/>
      <c r="I34" s="212"/>
      <c r="J34" s="212" t="s">
        <v>197</v>
      </c>
      <c r="K34" s="212"/>
      <c r="L34" s="212" t="s">
        <v>36</v>
      </c>
      <c r="M34" s="212"/>
      <c r="N34" s="212"/>
      <c r="O34" s="212"/>
      <c r="P34" s="212"/>
      <c r="Q34" s="212"/>
      <c r="R34" s="212"/>
      <c r="S34" s="212"/>
      <c r="T34" s="212"/>
      <c r="U34" s="212"/>
      <c r="V34" s="212"/>
      <c r="W34" s="212"/>
      <c r="X34" s="212"/>
      <c r="Y34" s="212"/>
      <c r="Z34" s="212"/>
      <c r="AA34" s="212"/>
      <c r="AB34" s="212">
        <v>3.1536000000000002E-2</v>
      </c>
      <c r="AC34" s="212"/>
      <c r="AD34" s="212"/>
      <c r="AE34" s="212"/>
      <c r="AF34" s="174"/>
      <c r="AG34" s="174"/>
      <c r="AH34" s="174"/>
      <c r="AI34" s="174"/>
      <c r="AJ34" s="174"/>
      <c r="AK34" s="174"/>
    </row>
    <row r="35" spans="2:38" s="284" customFormat="1" ht="12.75" customHeight="1" x14ac:dyDescent="0.3">
      <c r="B35" s="174"/>
      <c r="C35" s="174"/>
      <c r="D35" s="211" t="s">
        <v>272</v>
      </c>
      <c r="E35" s="189">
        <v>30.79</v>
      </c>
      <c r="F35" s="285"/>
      <c r="H35" s="174" t="s">
        <v>208</v>
      </c>
      <c r="I35" s="174" t="s">
        <v>229</v>
      </c>
      <c r="J35" s="174" t="s">
        <v>196</v>
      </c>
      <c r="K35" s="174" t="s">
        <v>46</v>
      </c>
      <c r="L35" s="174" t="s">
        <v>36</v>
      </c>
      <c r="M35" s="174">
        <v>0.9</v>
      </c>
      <c r="N35" s="174"/>
      <c r="O35" s="174"/>
      <c r="P35" s="174"/>
      <c r="Q35" s="201">
        <f>E7+E8+E9</f>
        <v>247.19599999999997</v>
      </c>
      <c r="R35" s="174">
        <f t="shared" ref="R35:R41" si="0">Q35</f>
        <v>247.19599999999997</v>
      </c>
      <c r="S35" s="174">
        <f>Q35</f>
        <v>247.19599999999997</v>
      </c>
      <c r="T35" s="174">
        <f>Q35</f>
        <v>247.19599999999997</v>
      </c>
      <c r="U35" s="174">
        <f>Q35</f>
        <v>247.19599999999997</v>
      </c>
      <c r="V35" s="174">
        <f>Q35</f>
        <v>247.19599999999997</v>
      </c>
      <c r="W35" s="174">
        <v>0</v>
      </c>
      <c r="X35" s="174">
        <v>0</v>
      </c>
      <c r="Y35" s="174"/>
      <c r="Z35" s="174">
        <v>0.02</v>
      </c>
      <c r="AA35" s="174">
        <f>12*0.2778</f>
        <v>3.3335999999999997</v>
      </c>
      <c r="AB35" s="174">
        <f t="shared" ref="AB35:AB53" si="1">3.6 * 8760 / 1000000</f>
        <v>3.1536000000000002E-2</v>
      </c>
      <c r="AC35" s="174"/>
      <c r="AD35" s="174">
        <v>0.95</v>
      </c>
      <c r="AE35" s="174">
        <v>1</v>
      </c>
      <c r="AF35" s="174"/>
      <c r="AG35" s="174"/>
      <c r="AH35" s="174"/>
      <c r="AI35" s="174"/>
      <c r="AJ35" s="174"/>
      <c r="AK35" s="174"/>
      <c r="AL35" s="174"/>
    </row>
    <row r="36" spans="2:38" s="284" customFormat="1" ht="12.75" customHeight="1" x14ac:dyDescent="0.3">
      <c r="B36" s="174"/>
      <c r="C36" s="174"/>
      <c r="D36" s="211" t="s">
        <v>275</v>
      </c>
      <c r="E36" s="189">
        <v>6.78</v>
      </c>
      <c r="F36" s="285"/>
      <c r="H36" s="174" t="s">
        <v>230</v>
      </c>
      <c r="I36" s="174" t="s">
        <v>231</v>
      </c>
      <c r="J36" s="174" t="s">
        <v>196</v>
      </c>
      <c r="K36" s="174" t="s">
        <v>46</v>
      </c>
      <c r="L36" s="174" t="s">
        <v>38</v>
      </c>
      <c r="M36" s="174">
        <v>0.9</v>
      </c>
      <c r="N36" s="174"/>
      <c r="O36" s="174"/>
      <c r="P36" s="174"/>
      <c r="Q36" s="174">
        <f>E21</f>
        <v>16</v>
      </c>
      <c r="R36" s="174">
        <f t="shared" si="0"/>
        <v>16</v>
      </c>
      <c r="S36" s="174">
        <f>Q36</f>
        <v>16</v>
      </c>
      <c r="T36" s="174">
        <f>Q36</f>
        <v>16</v>
      </c>
      <c r="U36" s="174">
        <f>Q36</f>
        <v>16</v>
      </c>
      <c r="V36" s="174">
        <f>Q36</f>
        <v>16</v>
      </c>
      <c r="W36" s="174">
        <v>0</v>
      </c>
      <c r="X36" s="174">
        <v>0</v>
      </c>
      <c r="Y36" s="174"/>
      <c r="Z36" s="174">
        <v>0.02</v>
      </c>
      <c r="AA36" s="174">
        <f>12*0.2778</f>
        <v>3.3335999999999997</v>
      </c>
      <c r="AB36" s="174">
        <f t="shared" si="1"/>
        <v>3.1536000000000002E-2</v>
      </c>
      <c r="AC36" s="174"/>
      <c r="AD36" s="174">
        <v>0.95</v>
      </c>
      <c r="AE36" s="174">
        <v>1</v>
      </c>
      <c r="AF36" s="174"/>
      <c r="AG36" s="174"/>
      <c r="AH36" s="174"/>
      <c r="AI36" s="174"/>
      <c r="AJ36" s="174"/>
      <c r="AK36" s="174"/>
      <c r="AL36" s="174"/>
    </row>
    <row r="37" spans="2:38" x14ac:dyDescent="0.3">
      <c r="D37" s="216" t="s">
        <v>279</v>
      </c>
      <c r="E37" s="189">
        <v>17.244999999999997</v>
      </c>
      <c r="F37" s="195"/>
      <c r="H37" s="174" t="s">
        <v>205</v>
      </c>
      <c r="I37" s="174" t="s">
        <v>232</v>
      </c>
      <c r="J37" s="174" t="s">
        <v>196</v>
      </c>
      <c r="K37" s="174" t="s">
        <v>167</v>
      </c>
      <c r="L37" s="174" t="s">
        <v>36</v>
      </c>
      <c r="M37" s="174">
        <v>0.99299999999999999</v>
      </c>
      <c r="Q37" s="201">
        <f>E15+E18</f>
        <v>104.25999999999999</v>
      </c>
      <c r="R37" s="174">
        <f t="shared" si="0"/>
        <v>104.25999999999999</v>
      </c>
      <c r="S37" s="174">
        <f>Q37</f>
        <v>104.25999999999999</v>
      </c>
      <c r="T37" s="174">
        <f>Q37</f>
        <v>104.25999999999999</v>
      </c>
      <c r="U37" s="174">
        <f>Q37</f>
        <v>104.25999999999999</v>
      </c>
      <c r="V37" s="174">
        <f>Q37</f>
        <v>104.25999999999999</v>
      </c>
      <c r="W37" s="174">
        <v>0</v>
      </c>
      <c r="X37" s="174">
        <v>0</v>
      </c>
      <c r="Z37" s="174">
        <v>0</v>
      </c>
      <c r="AA37" s="174">
        <v>3</v>
      </c>
      <c r="AB37" s="174">
        <f t="shared" si="1"/>
        <v>3.1536000000000002E-2</v>
      </c>
      <c r="AD37" s="174">
        <v>0.95</v>
      </c>
      <c r="AE37" s="174">
        <v>1</v>
      </c>
    </row>
    <row r="38" spans="2:38" s="284" customFormat="1" ht="12.75" customHeight="1" x14ac:dyDescent="0.3">
      <c r="B38" s="174"/>
      <c r="C38" s="174"/>
      <c r="D38" s="211" t="s">
        <v>281</v>
      </c>
      <c r="E38" s="189">
        <v>15.950000000000001</v>
      </c>
      <c r="F38" s="285"/>
      <c r="H38" s="174" t="s">
        <v>44</v>
      </c>
      <c r="I38" s="174" t="s">
        <v>233</v>
      </c>
      <c r="J38" s="174" t="s">
        <v>196</v>
      </c>
      <c r="K38" s="174" t="s">
        <v>33</v>
      </c>
      <c r="L38" s="174" t="s">
        <v>36</v>
      </c>
      <c r="M38" s="174">
        <v>0.95</v>
      </c>
      <c r="N38" s="174"/>
      <c r="O38" s="174"/>
      <c r="P38" s="174"/>
      <c r="Q38" s="174">
        <f>E11+E14</f>
        <v>453.33871459398074</v>
      </c>
      <c r="R38" s="174">
        <f t="shared" si="0"/>
        <v>453.33871459398074</v>
      </c>
      <c r="S38" s="174">
        <f>Q38</f>
        <v>453.33871459398074</v>
      </c>
      <c r="T38" s="174">
        <f>Q38</f>
        <v>453.33871459398074</v>
      </c>
      <c r="U38" s="174">
        <f>Q38</f>
        <v>453.33871459398074</v>
      </c>
      <c r="V38" s="174">
        <f>Q38</f>
        <v>453.33871459398074</v>
      </c>
      <c r="W38" s="174">
        <v>0</v>
      </c>
      <c r="X38" s="174">
        <v>0</v>
      </c>
      <c r="Y38" s="174"/>
      <c r="Z38" s="174">
        <v>0</v>
      </c>
      <c r="AA38" s="174">
        <f>12*0.2778</f>
        <v>3.3335999999999997</v>
      </c>
      <c r="AB38" s="174">
        <f t="shared" si="1"/>
        <v>3.1536000000000002E-2</v>
      </c>
      <c r="AC38" s="174"/>
      <c r="AD38" s="174">
        <v>0.95</v>
      </c>
      <c r="AE38" s="174">
        <v>1</v>
      </c>
      <c r="AF38" s="174"/>
      <c r="AG38" s="174"/>
      <c r="AH38" s="174"/>
      <c r="AI38" s="174"/>
      <c r="AJ38" s="174"/>
      <c r="AK38" s="174"/>
      <c r="AL38" s="174"/>
    </row>
    <row r="39" spans="2:38" s="284" customFormat="1" ht="12.75" customHeight="1" x14ac:dyDescent="0.3">
      <c r="B39" s="174"/>
      <c r="C39" s="174"/>
      <c r="D39" s="211" t="s">
        <v>286</v>
      </c>
      <c r="E39" s="189">
        <v>30.257999999999996</v>
      </c>
      <c r="F39" s="285"/>
      <c r="H39" s="174" t="s">
        <v>234</v>
      </c>
      <c r="I39" s="174" t="s">
        <v>235</v>
      </c>
      <c r="J39" s="174" t="s">
        <v>196</v>
      </c>
      <c r="K39" s="174" t="s">
        <v>33</v>
      </c>
      <c r="L39" s="174" t="s">
        <v>38</v>
      </c>
      <c r="M39" s="174">
        <v>0.95</v>
      </c>
      <c r="N39" s="174"/>
      <c r="O39" s="174"/>
      <c r="P39" s="174"/>
      <c r="Q39" s="174">
        <f>E23+E25</f>
        <v>423.5</v>
      </c>
      <c r="R39" s="174">
        <f t="shared" si="0"/>
        <v>423.5</v>
      </c>
      <c r="S39" s="174">
        <f t="shared" ref="S39:U41" si="2">R39</f>
        <v>423.5</v>
      </c>
      <c r="T39" s="174">
        <f>S39</f>
        <v>423.5</v>
      </c>
      <c r="U39" s="174">
        <f t="shared" si="2"/>
        <v>423.5</v>
      </c>
      <c r="V39" s="174">
        <f>U39</f>
        <v>423.5</v>
      </c>
      <c r="W39" s="174">
        <v>0</v>
      </c>
      <c r="X39" s="174">
        <v>0</v>
      </c>
      <c r="Y39" s="174"/>
      <c r="Z39" s="174">
        <v>0</v>
      </c>
      <c r="AA39" s="174">
        <f>12*0.2778</f>
        <v>3.3335999999999997</v>
      </c>
      <c r="AB39" s="174">
        <f t="shared" si="1"/>
        <v>3.1536000000000002E-2</v>
      </c>
      <c r="AC39" s="174"/>
      <c r="AD39" s="174">
        <v>0.95</v>
      </c>
      <c r="AE39" s="174">
        <v>1</v>
      </c>
      <c r="AF39" s="174"/>
      <c r="AG39" s="174"/>
      <c r="AH39" s="174"/>
      <c r="AI39" s="174"/>
      <c r="AJ39" s="174"/>
      <c r="AK39" s="174"/>
      <c r="AL39" s="174"/>
    </row>
    <row r="40" spans="2:38" x14ac:dyDescent="0.3">
      <c r="D40" s="216" t="s">
        <v>283</v>
      </c>
      <c r="E40" s="189">
        <v>125.345</v>
      </c>
      <c r="H40" s="174" t="s">
        <v>236</v>
      </c>
      <c r="I40" s="174" t="s">
        <v>237</v>
      </c>
      <c r="J40" s="174" t="s">
        <v>196</v>
      </c>
      <c r="K40" s="174" t="s">
        <v>31</v>
      </c>
      <c r="L40" s="174" t="s">
        <v>36</v>
      </c>
      <c r="M40" s="174">
        <v>1</v>
      </c>
      <c r="Q40" s="174">
        <f>E17+E16</f>
        <v>327.74699999999996</v>
      </c>
      <c r="R40" s="174">
        <f t="shared" si="0"/>
        <v>327.74699999999996</v>
      </c>
      <c r="S40" s="174">
        <f t="shared" si="2"/>
        <v>327.74699999999996</v>
      </c>
      <c r="T40" s="174">
        <f>S40</f>
        <v>327.74699999999996</v>
      </c>
      <c r="U40" s="174">
        <f t="shared" si="2"/>
        <v>327.74699999999996</v>
      </c>
      <c r="V40" s="174">
        <f>U40</f>
        <v>327.74699999999996</v>
      </c>
      <c r="W40" s="174">
        <v>0</v>
      </c>
      <c r="X40" s="174">
        <v>0</v>
      </c>
      <c r="Z40" s="174">
        <v>0</v>
      </c>
      <c r="AA40" s="174">
        <v>4.7240421455938701</v>
      </c>
      <c r="AB40" s="174">
        <f t="shared" si="1"/>
        <v>3.1536000000000002E-2</v>
      </c>
      <c r="AD40" s="174">
        <v>1</v>
      </c>
      <c r="AE40" s="174">
        <v>1</v>
      </c>
    </row>
    <row r="41" spans="2:38" x14ac:dyDescent="0.3">
      <c r="D41" s="211" t="s">
        <v>284</v>
      </c>
      <c r="E41" s="189">
        <v>67.715000000000003</v>
      </c>
      <c r="F41" s="195"/>
      <c r="H41" s="174" t="s">
        <v>238</v>
      </c>
      <c r="I41" s="174" t="s">
        <v>239</v>
      </c>
      <c r="J41" s="174" t="s">
        <v>196</v>
      </c>
      <c r="K41" s="174" t="s">
        <v>31</v>
      </c>
      <c r="L41" s="174" t="s">
        <v>38</v>
      </c>
      <c r="M41" s="174">
        <v>1</v>
      </c>
      <c r="Q41" s="174">
        <f>E27+E26</f>
        <v>276</v>
      </c>
      <c r="R41" s="174">
        <f t="shared" si="0"/>
        <v>276</v>
      </c>
      <c r="S41" s="174">
        <f t="shared" si="2"/>
        <v>276</v>
      </c>
      <c r="T41" s="174">
        <f>S41</f>
        <v>276</v>
      </c>
      <c r="U41" s="174">
        <f t="shared" si="2"/>
        <v>276</v>
      </c>
      <c r="V41" s="174">
        <f>U41</f>
        <v>276</v>
      </c>
      <c r="W41" s="174">
        <v>0</v>
      </c>
      <c r="X41" s="174">
        <v>0</v>
      </c>
      <c r="Z41" s="174">
        <v>0</v>
      </c>
      <c r="AA41" s="174">
        <v>4.7240421455938701</v>
      </c>
      <c r="AB41" s="174">
        <f t="shared" si="1"/>
        <v>3.1536000000000002E-2</v>
      </c>
      <c r="AD41" s="174">
        <v>1</v>
      </c>
      <c r="AE41" s="174">
        <v>1</v>
      </c>
    </row>
    <row r="42" spans="2:38" x14ac:dyDescent="0.3">
      <c r="D42" s="211" t="s">
        <v>302</v>
      </c>
      <c r="E42" s="189">
        <v>11.46</v>
      </c>
      <c r="F42" s="195"/>
      <c r="H42" s="174" t="s">
        <v>240</v>
      </c>
      <c r="I42" s="174" t="s">
        <v>241</v>
      </c>
      <c r="J42" s="174" t="s">
        <v>196</v>
      </c>
      <c r="K42" s="174" t="s">
        <v>37</v>
      </c>
      <c r="L42" s="174" t="s">
        <v>36</v>
      </c>
      <c r="M42" s="174">
        <f>M12</f>
        <v>0.91334806643669675</v>
      </c>
      <c r="Q42" s="201">
        <f>E10</f>
        <v>45.9</v>
      </c>
      <c r="R42" s="174">
        <f t="shared" ref="R42:V45" si="3">Q42</f>
        <v>45.9</v>
      </c>
      <c r="S42" s="174">
        <f t="shared" si="3"/>
        <v>45.9</v>
      </c>
      <c r="T42" s="174">
        <f t="shared" si="3"/>
        <v>45.9</v>
      </c>
      <c r="U42" s="174">
        <f t="shared" si="3"/>
        <v>45.9</v>
      </c>
      <c r="V42" s="174">
        <f t="shared" si="3"/>
        <v>45.9</v>
      </c>
      <c r="W42" s="174">
        <v>0</v>
      </c>
      <c r="X42" s="174">
        <v>0</v>
      </c>
      <c r="Z42" s="174">
        <f>AG12</f>
        <v>0</v>
      </c>
      <c r="AA42" s="174">
        <f>AH12*$AP$10</f>
        <v>5.7429967315962518</v>
      </c>
      <c r="AB42" s="174">
        <f t="shared" si="1"/>
        <v>3.1536000000000002E-2</v>
      </c>
      <c r="AD42" s="174">
        <f>AJ12</f>
        <v>0.95</v>
      </c>
      <c r="AE42" s="174">
        <v>1</v>
      </c>
    </row>
    <row r="43" spans="2:38" x14ac:dyDescent="0.3">
      <c r="D43" s="211" t="s">
        <v>290</v>
      </c>
      <c r="E43" s="189">
        <v>66.22</v>
      </c>
      <c r="F43" s="195"/>
      <c r="H43" s="174" t="s">
        <v>242</v>
      </c>
      <c r="I43" s="174" t="s">
        <v>243</v>
      </c>
      <c r="J43" s="174" t="s">
        <v>196</v>
      </c>
      <c r="K43" s="174" t="s">
        <v>37</v>
      </c>
      <c r="L43" s="174" t="s">
        <v>38</v>
      </c>
      <c r="M43" s="174">
        <f>M42</f>
        <v>0.91334806643669675</v>
      </c>
      <c r="Q43" s="174">
        <f>E22+E24</f>
        <v>195</v>
      </c>
      <c r="R43" s="174">
        <f t="shared" si="3"/>
        <v>195</v>
      </c>
      <c r="S43" s="174">
        <f t="shared" si="3"/>
        <v>195</v>
      </c>
      <c r="T43" s="174">
        <f t="shared" si="3"/>
        <v>195</v>
      </c>
      <c r="U43" s="174">
        <f t="shared" si="3"/>
        <v>195</v>
      </c>
      <c r="V43" s="174">
        <f t="shared" si="3"/>
        <v>195</v>
      </c>
      <c r="W43" s="174">
        <v>0</v>
      </c>
      <c r="X43" s="174">
        <v>0</v>
      </c>
      <c r="Z43" s="174">
        <f>AG13</f>
        <v>0</v>
      </c>
      <c r="AA43" s="174">
        <f>AA42</f>
        <v>5.7429967315962518</v>
      </c>
      <c r="AB43" s="174">
        <f t="shared" si="1"/>
        <v>3.1536000000000002E-2</v>
      </c>
      <c r="AD43" s="174">
        <f>AJ13</f>
        <v>0.95</v>
      </c>
      <c r="AE43" s="174">
        <v>1</v>
      </c>
    </row>
    <row r="44" spans="2:38" x14ac:dyDescent="0.3">
      <c r="D44" s="216" t="s">
        <v>266</v>
      </c>
      <c r="E44" s="189">
        <v>16</v>
      </c>
      <c r="F44" s="195"/>
      <c r="H44" s="174" t="s">
        <v>244</v>
      </c>
      <c r="I44" s="174" t="s">
        <v>245</v>
      </c>
      <c r="J44" s="174" t="s">
        <v>196</v>
      </c>
      <c r="K44" s="174" t="s">
        <v>41</v>
      </c>
      <c r="L44" s="174" t="s">
        <v>36</v>
      </c>
      <c r="M44" s="174">
        <f>M43</f>
        <v>0.91334806643669675</v>
      </c>
      <c r="Q44" s="174">
        <f>E6</f>
        <v>7.444</v>
      </c>
      <c r="R44" s="174">
        <f t="shared" si="3"/>
        <v>7.444</v>
      </c>
      <c r="S44" s="174">
        <f t="shared" si="3"/>
        <v>7.444</v>
      </c>
      <c r="T44" s="174">
        <f t="shared" si="3"/>
        <v>7.444</v>
      </c>
      <c r="U44" s="174">
        <f t="shared" si="3"/>
        <v>7.444</v>
      </c>
      <c r="V44" s="174">
        <f t="shared" si="3"/>
        <v>7.444</v>
      </c>
      <c r="W44" s="174">
        <v>0</v>
      </c>
      <c r="X44" s="174">
        <v>0</v>
      </c>
      <c r="Z44" s="174">
        <v>0</v>
      </c>
      <c r="AA44" s="174">
        <f>AA43</f>
        <v>5.7429967315962518</v>
      </c>
      <c r="AB44" s="174">
        <f t="shared" si="1"/>
        <v>3.1536000000000002E-2</v>
      </c>
      <c r="AD44" s="174">
        <f>AD43</f>
        <v>0.95</v>
      </c>
      <c r="AE44" s="174">
        <v>1</v>
      </c>
    </row>
    <row r="45" spans="2:38" x14ac:dyDescent="0.3">
      <c r="D45" s="211" t="s">
        <v>305</v>
      </c>
      <c r="E45" s="189">
        <v>20</v>
      </c>
      <c r="F45" s="195"/>
      <c r="H45" s="174" t="s">
        <v>246</v>
      </c>
      <c r="I45" s="174" t="s">
        <v>247</v>
      </c>
      <c r="J45" s="174" t="s">
        <v>196</v>
      </c>
      <c r="K45" s="174" t="s">
        <v>41</v>
      </c>
      <c r="L45" s="174" t="s">
        <v>38</v>
      </c>
      <c r="M45" s="174">
        <f>M44</f>
        <v>0.91334806643669675</v>
      </c>
      <c r="Q45" s="174">
        <f>E19</f>
        <v>32</v>
      </c>
      <c r="R45" s="174">
        <f t="shared" si="3"/>
        <v>32</v>
      </c>
      <c r="S45" s="174">
        <f t="shared" si="3"/>
        <v>32</v>
      </c>
      <c r="T45" s="174">
        <f t="shared" si="3"/>
        <v>32</v>
      </c>
      <c r="U45" s="174">
        <f t="shared" si="3"/>
        <v>32</v>
      </c>
      <c r="V45" s="174">
        <f t="shared" si="3"/>
        <v>32</v>
      </c>
      <c r="W45" s="174">
        <v>0</v>
      </c>
      <c r="X45" s="174">
        <v>0</v>
      </c>
      <c r="Z45" s="174">
        <v>0</v>
      </c>
      <c r="AA45" s="174">
        <f>AA44</f>
        <v>5.7429967315962518</v>
      </c>
      <c r="AB45" s="174">
        <f t="shared" si="1"/>
        <v>3.1536000000000002E-2</v>
      </c>
      <c r="AD45" s="174">
        <f>AD44</f>
        <v>0.95</v>
      </c>
      <c r="AE45" s="174">
        <v>1</v>
      </c>
    </row>
    <row r="46" spans="2:38" x14ac:dyDescent="0.3">
      <c r="D46" s="211" t="s">
        <v>289</v>
      </c>
      <c r="E46" s="189">
        <v>6.53</v>
      </c>
      <c r="F46" s="195"/>
      <c r="H46" s="174" t="s">
        <v>208</v>
      </c>
      <c r="I46" s="174" t="s">
        <v>229</v>
      </c>
      <c r="J46" s="174" t="s">
        <v>197</v>
      </c>
      <c r="K46" s="174" t="s">
        <v>46</v>
      </c>
      <c r="L46" s="174" t="s">
        <v>36</v>
      </c>
      <c r="M46" s="174">
        <v>0.9</v>
      </c>
      <c r="Q46" s="174">
        <f>E35+E36</f>
        <v>37.57</v>
      </c>
      <c r="R46" s="174">
        <v>37.57</v>
      </c>
      <c r="S46" s="174">
        <v>37.57</v>
      </c>
      <c r="T46" s="174">
        <v>37.57</v>
      </c>
      <c r="U46" s="174">
        <v>37.57</v>
      </c>
      <c r="V46" s="174">
        <v>37.57</v>
      </c>
      <c r="W46" s="174">
        <v>0</v>
      </c>
      <c r="X46" s="174">
        <v>0</v>
      </c>
      <c r="Z46" s="174">
        <v>0.02</v>
      </c>
      <c r="AA46" s="174">
        <f>12*0.2778</f>
        <v>3.3335999999999997</v>
      </c>
      <c r="AB46" s="174">
        <f t="shared" si="1"/>
        <v>3.1536000000000002E-2</v>
      </c>
      <c r="AD46" s="174">
        <v>0.95</v>
      </c>
      <c r="AE46" s="174">
        <v>1</v>
      </c>
    </row>
    <row r="47" spans="2:38" x14ac:dyDescent="0.3">
      <c r="C47" s="219" t="s">
        <v>299</v>
      </c>
      <c r="D47" s="216" t="s">
        <v>266</v>
      </c>
      <c r="E47" s="189">
        <v>70</v>
      </c>
      <c r="F47" s="195"/>
      <c r="H47" s="174" t="s">
        <v>230</v>
      </c>
      <c r="I47" s="174" t="s">
        <v>231</v>
      </c>
      <c r="J47" s="174" t="s">
        <v>197</v>
      </c>
      <c r="K47" s="174" t="s">
        <v>46</v>
      </c>
      <c r="L47" s="174" t="s">
        <v>38</v>
      </c>
      <c r="M47" s="174">
        <v>0.9</v>
      </c>
      <c r="Q47" s="174">
        <f>E48</f>
        <v>13</v>
      </c>
      <c r="R47" s="174">
        <v>13</v>
      </c>
      <c r="S47" s="174">
        <v>13</v>
      </c>
      <c r="T47" s="174">
        <v>13</v>
      </c>
      <c r="U47" s="174">
        <v>13</v>
      </c>
      <c r="V47" s="174">
        <v>13</v>
      </c>
      <c r="W47" s="174">
        <v>0</v>
      </c>
      <c r="X47" s="174">
        <v>0</v>
      </c>
      <c r="Z47" s="174">
        <v>0.02</v>
      </c>
      <c r="AA47" s="174">
        <f>12*0.2778</f>
        <v>3.3335999999999997</v>
      </c>
      <c r="AB47" s="174">
        <f t="shared" si="1"/>
        <v>3.1536000000000002E-2</v>
      </c>
      <c r="AD47" s="174">
        <v>0.95</v>
      </c>
      <c r="AE47" s="174">
        <v>1</v>
      </c>
    </row>
    <row r="48" spans="2:38" x14ac:dyDescent="0.3">
      <c r="D48" s="211" t="s">
        <v>272</v>
      </c>
      <c r="E48" s="189">
        <v>13</v>
      </c>
      <c r="F48" s="195"/>
      <c r="H48" s="174" t="s">
        <v>205</v>
      </c>
      <c r="I48" s="174" t="s">
        <v>232</v>
      </c>
      <c r="J48" s="174" t="s">
        <v>197</v>
      </c>
      <c r="K48" s="174" t="s">
        <v>167</v>
      </c>
      <c r="L48" s="174" t="s">
        <v>36</v>
      </c>
      <c r="M48" s="174">
        <v>0.99299999999999999</v>
      </c>
      <c r="Q48" s="174">
        <f>E39+E45</f>
        <v>50.257999999999996</v>
      </c>
      <c r="R48" s="174">
        <v>50.257999999999996</v>
      </c>
      <c r="S48" s="174">
        <v>50.257999999999996</v>
      </c>
      <c r="T48" s="174">
        <v>50.257999999999996</v>
      </c>
      <c r="U48" s="174">
        <v>50.257999999999996</v>
      </c>
      <c r="V48" s="174">
        <v>50.257999999999996</v>
      </c>
      <c r="W48" s="174">
        <v>0</v>
      </c>
      <c r="X48" s="174">
        <v>0</v>
      </c>
      <c r="Z48" s="174">
        <v>0</v>
      </c>
      <c r="AA48" s="174">
        <v>3</v>
      </c>
      <c r="AB48" s="174">
        <f t="shared" si="1"/>
        <v>3.1536000000000002E-2</v>
      </c>
      <c r="AD48" s="174">
        <v>0.95</v>
      </c>
      <c r="AE48" s="174">
        <v>1</v>
      </c>
    </row>
    <row r="49" spans="4:31" x14ac:dyDescent="0.3">
      <c r="D49" s="211" t="s">
        <v>281</v>
      </c>
      <c r="E49" s="189">
        <v>75</v>
      </c>
      <c r="F49" s="195"/>
      <c r="H49" s="174" t="s">
        <v>248</v>
      </c>
      <c r="I49" s="174" t="s">
        <v>249</v>
      </c>
      <c r="J49" s="174" t="s">
        <v>197</v>
      </c>
      <c r="K49" s="174" t="s">
        <v>167</v>
      </c>
      <c r="L49" s="174" t="s">
        <v>38</v>
      </c>
      <c r="M49" s="174">
        <v>0.99299999999999999</v>
      </c>
      <c r="Q49" s="174">
        <f>E52</f>
        <v>27</v>
      </c>
      <c r="R49" s="174">
        <v>27</v>
      </c>
      <c r="S49" s="174">
        <v>27</v>
      </c>
      <c r="T49" s="174">
        <v>27</v>
      </c>
      <c r="U49" s="174">
        <v>27</v>
      </c>
      <c r="V49" s="174">
        <v>27</v>
      </c>
      <c r="W49" s="174">
        <v>0</v>
      </c>
      <c r="X49" s="174">
        <v>0</v>
      </c>
      <c r="Z49" s="174">
        <v>0</v>
      </c>
      <c r="AA49" s="174">
        <v>3</v>
      </c>
      <c r="AB49" s="174">
        <f t="shared" si="1"/>
        <v>3.1536000000000002E-2</v>
      </c>
      <c r="AD49" s="174">
        <v>0.95</v>
      </c>
      <c r="AE49" s="174">
        <v>1</v>
      </c>
    </row>
    <row r="50" spans="4:31" x14ac:dyDescent="0.3">
      <c r="D50" s="216" t="s">
        <v>282</v>
      </c>
      <c r="E50" s="189">
        <v>4</v>
      </c>
      <c r="H50" s="174" t="s">
        <v>44</v>
      </c>
      <c r="I50" s="174" t="s">
        <v>233</v>
      </c>
      <c r="J50" s="174" t="s">
        <v>197</v>
      </c>
      <c r="K50" s="174" t="s">
        <v>33</v>
      </c>
      <c r="L50" s="174" t="s">
        <v>36</v>
      </c>
      <c r="M50" s="174">
        <v>0.95</v>
      </c>
      <c r="Q50" s="174">
        <f>E38+E41</f>
        <v>83.665000000000006</v>
      </c>
      <c r="R50" s="174">
        <v>83.665000000000006</v>
      </c>
      <c r="S50" s="174">
        <v>83.665000000000006</v>
      </c>
      <c r="T50" s="174">
        <v>83.665000000000006</v>
      </c>
      <c r="U50" s="174">
        <v>83.665000000000006</v>
      </c>
      <c r="V50" s="174">
        <v>83.665000000000006</v>
      </c>
      <c r="W50" s="174">
        <v>0</v>
      </c>
      <c r="X50" s="174">
        <v>0</v>
      </c>
      <c r="Z50" s="174">
        <v>0</v>
      </c>
      <c r="AA50" s="174">
        <f>12*0.2778</f>
        <v>3.3335999999999997</v>
      </c>
      <c r="AB50" s="174">
        <f t="shared" si="1"/>
        <v>3.1536000000000002E-2</v>
      </c>
      <c r="AD50" s="174">
        <v>0.95</v>
      </c>
      <c r="AE50" s="174">
        <v>1</v>
      </c>
    </row>
    <row r="51" spans="4:31" x14ac:dyDescent="0.3">
      <c r="D51" s="211" t="s">
        <v>284</v>
      </c>
      <c r="E51" s="189">
        <v>53.6</v>
      </c>
      <c r="F51" s="195"/>
      <c r="H51" s="174" t="s">
        <v>234</v>
      </c>
      <c r="I51" s="174" t="s">
        <v>250</v>
      </c>
      <c r="J51" s="174" t="s">
        <v>197</v>
      </c>
      <c r="K51" s="174" t="s">
        <v>33</v>
      </c>
      <c r="L51" s="174" t="s">
        <v>38</v>
      </c>
      <c r="M51" s="174">
        <v>0.95</v>
      </c>
      <c r="Q51" s="174">
        <f>E49+E51</f>
        <v>128.6</v>
      </c>
      <c r="R51" s="174">
        <v>128.6</v>
      </c>
      <c r="S51" s="174">
        <v>128.6</v>
      </c>
      <c r="T51" s="174">
        <v>128.6</v>
      </c>
      <c r="U51" s="174">
        <v>128.6</v>
      </c>
      <c r="V51" s="174">
        <v>128.6</v>
      </c>
      <c r="W51" s="174">
        <v>0</v>
      </c>
      <c r="X51" s="174">
        <v>0</v>
      </c>
      <c r="Z51" s="174">
        <v>0</v>
      </c>
      <c r="AA51" s="174">
        <f>12*0.2778</f>
        <v>3.3335999999999997</v>
      </c>
      <c r="AB51" s="174">
        <f t="shared" si="1"/>
        <v>3.1536000000000002E-2</v>
      </c>
      <c r="AD51" s="174">
        <v>0.95</v>
      </c>
      <c r="AE51" s="174">
        <v>1</v>
      </c>
    </row>
    <row r="52" spans="4:31" x14ac:dyDescent="0.3">
      <c r="D52" s="211" t="s">
        <v>286</v>
      </c>
      <c r="E52" s="189">
        <v>27</v>
      </c>
      <c r="F52" s="195"/>
      <c r="H52" s="174" t="s">
        <v>251</v>
      </c>
      <c r="I52" s="174" t="s">
        <v>237</v>
      </c>
      <c r="J52" s="174" t="s">
        <v>197</v>
      </c>
      <c r="K52" s="174" t="s">
        <v>31</v>
      </c>
      <c r="L52" s="174" t="s">
        <v>36</v>
      </c>
      <c r="M52" s="174">
        <v>1</v>
      </c>
      <c r="Q52" s="174">
        <f>E42+E43+E46</f>
        <v>84.210000000000008</v>
      </c>
      <c r="R52" s="174">
        <v>84.210000000000008</v>
      </c>
      <c r="S52" s="174">
        <v>84.210000000000008</v>
      </c>
      <c r="T52" s="174">
        <v>84.210000000000008</v>
      </c>
      <c r="U52" s="174">
        <v>84.210000000000008</v>
      </c>
      <c r="V52" s="174">
        <v>84.210000000000008</v>
      </c>
      <c r="W52" s="174">
        <v>0</v>
      </c>
      <c r="X52" s="174">
        <v>0</v>
      </c>
      <c r="Z52" s="174">
        <v>0</v>
      </c>
      <c r="AA52" s="174">
        <v>4.7240421455938701</v>
      </c>
      <c r="AB52" s="174">
        <f t="shared" si="1"/>
        <v>3.1536000000000002E-2</v>
      </c>
      <c r="AD52" s="174">
        <v>1</v>
      </c>
      <c r="AE52" s="174">
        <v>1</v>
      </c>
    </row>
    <row r="53" spans="4:31" x14ac:dyDescent="0.3">
      <c r="D53" s="211" t="s">
        <v>289</v>
      </c>
      <c r="E53" s="189">
        <v>1</v>
      </c>
      <c r="F53" s="195"/>
      <c r="H53" s="174" t="s">
        <v>252</v>
      </c>
      <c r="I53" s="174" t="s">
        <v>239</v>
      </c>
      <c r="J53" s="174" t="s">
        <v>197</v>
      </c>
      <c r="K53" s="174" t="s">
        <v>31</v>
      </c>
      <c r="L53" s="174" t="s">
        <v>38</v>
      </c>
      <c r="M53" s="174">
        <v>1</v>
      </c>
      <c r="Q53" s="174">
        <f>E53+E54</f>
        <v>89.5</v>
      </c>
      <c r="R53" s="174">
        <v>89.5</v>
      </c>
      <c r="S53" s="174">
        <v>89.5</v>
      </c>
      <c r="T53" s="174">
        <v>89.5</v>
      </c>
      <c r="U53" s="174">
        <v>89.5</v>
      </c>
      <c r="V53" s="174">
        <v>89.5</v>
      </c>
      <c r="W53" s="174">
        <v>0</v>
      </c>
      <c r="X53" s="174">
        <v>0</v>
      </c>
      <c r="Z53" s="174">
        <v>0</v>
      </c>
      <c r="AA53" s="174">
        <v>4.7240421455938701</v>
      </c>
      <c r="AB53" s="174">
        <f t="shared" si="1"/>
        <v>3.1536000000000002E-2</v>
      </c>
      <c r="AD53" s="174">
        <v>1</v>
      </c>
      <c r="AE53" s="174">
        <v>1</v>
      </c>
    </row>
    <row r="54" spans="4:31" x14ac:dyDescent="0.3">
      <c r="D54" s="211" t="s">
        <v>290</v>
      </c>
      <c r="E54" s="189">
        <v>88.5</v>
      </c>
      <c r="F54" s="195"/>
      <c r="H54" s="174" t="s">
        <v>240</v>
      </c>
      <c r="I54" s="174" t="s">
        <v>241</v>
      </c>
      <c r="J54" s="174" t="s">
        <v>197</v>
      </c>
      <c r="K54" s="174" t="s">
        <v>37</v>
      </c>
      <c r="L54" s="174" t="s">
        <v>36</v>
      </c>
      <c r="M54" s="174">
        <v>0.91334806643669675</v>
      </c>
      <c r="Q54" s="174">
        <f>E37</f>
        <v>17.244999999999997</v>
      </c>
      <c r="R54" s="174">
        <v>17.244999999999997</v>
      </c>
      <c r="S54" s="174">
        <v>17.244999999999997</v>
      </c>
      <c r="T54" s="174">
        <v>17.244999999999997</v>
      </c>
      <c r="U54" s="174">
        <v>17.244999999999997</v>
      </c>
      <c r="V54" s="174">
        <v>17.244999999999997</v>
      </c>
      <c r="W54" s="174">
        <v>0</v>
      </c>
      <c r="X54" s="174">
        <v>0</v>
      </c>
      <c r="Z54" s="174">
        <v>0</v>
      </c>
      <c r="AA54" s="174">
        <f>AA42</f>
        <v>5.7429967315962518</v>
      </c>
      <c r="AB54" s="174">
        <v>3.1536000000000002E-2</v>
      </c>
      <c r="AD54" s="174">
        <v>0.95</v>
      </c>
      <c r="AE54" s="174">
        <v>1</v>
      </c>
    </row>
    <row r="55" spans="4:31" x14ac:dyDescent="0.3">
      <c r="H55" s="174" t="s">
        <v>244</v>
      </c>
      <c r="I55" s="174" t="s">
        <v>245</v>
      </c>
      <c r="J55" s="174" t="s">
        <v>197</v>
      </c>
      <c r="K55" s="174" t="s">
        <v>41</v>
      </c>
      <c r="L55" s="174" t="s">
        <v>36</v>
      </c>
      <c r="M55" s="174">
        <v>0.91334806643669675</v>
      </c>
      <c r="Q55" s="174">
        <f>E44</f>
        <v>16</v>
      </c>
      <c r="R55" s="174">
        <v>16</v>
      </c>
      <c r="S55" s="174">
        <v>16</v>
      </c>
      <c r="T55" s="174">
        <v>16</v>
      </c>
      <c r="U55" s="174">
        <v>16</v>
      </c>
      <c r="V55" s="174">
        <v>16</v>
      </c>
      <c r="W55" s="174">
        <v>0</v>
      </c>
      <c r="X55" s="174">
        <v>0</v>
      </c>
      <c r="Z55" s="174">
        <v>0</v>
      </c>
      <c r="AA55" s="174">
        <f>AA42</f>
        <v>5.7429967315962518</v>
      </c>
      <c r="AB55" s="174">
        <v>3.1536000000000002E-2</v>
      </c>
      <c r="AD55" s="174">
        <v>0.95</v>
      </c>
      <c r="AE55" s="174">
        <v>1</v>
      </c>
    </row>
    <row r="56" spans="4:31" x14ac:dyDescent="0.3">
      <c r="H56" s="174" t="s">
        <v>246</v>
      </c>
      <c r="I56" s="174" t="s">
        <v>247</v>
      </c>
      <c r="J56" s="174" t="s">
        <v>197</v>
      </c>
      <c r="K56" s="174" t="s">
        <v>41</v>
      </c>
      <c r="L56" s="174" t="s">
        <v>38</v>
      </c>
      <c r="M56" s="174">
        <v>0.91334806643669675</v>
      </c>
      <c r="Q56" s="174">
        <f>E47</f>
        <v>70</v>
      </c>
      <c r="R56" s="174">
        <v>70</v>
      </c>
      <c r="S56" s="174">
        <v>70</v>
      </c>
      <c r="T56" s="174">
        <v>70</v>
      </c>
      <c r="U56" s="174">
        <v>70</v>
      </c>
      <c r="V56" s="174">
        <v>70</v>
      </c>
      <c r="W56" s="174">
        <v>0</v>
      </c>
      <c r="X56" s="174">
        <v>0</v>
      </c>
      <c r="Z56" s="174">
        <v>0</v>
      </c>
      <c r="AA56" s="174">
        <f>AA42</f>
        <v>5.7429967315962518</v>
      </c>
      <c r="AB56" s="174">
        <v>3.1536000000000002E-2</v>
      </c>
      <c r="AD56" s="174">
        <v>0.95</v>
      </c>
      <c r="AE56" s="174">
        <v>1</v>
      </c>
    </row>
    <row r="57" spans="4:31" x14ac:dyDescent="0.3">
      <c r="D57" s="221" t="s">
        <v>373</v>
      </c>
      <c r="E57" s="201">
        <f>E13+E40+E50</f>
        <v>206.523</v>
      </c>
    </row>
    <row r="58" spans="4:31" x14ac:dyDescent="0.3">
      <c r="Q58" s="208"/>
    </row>
    <row r="62" spans="4:31" x14ac:dyDescent="0.3">
      <c r="I62" s="286"/>
      <c r="J62" s="286"/>
    </row>
    <row r="63" spans="4:31" x14ac:dyDescent="0.3">
      <c r="I63" s="287"/>
      <c r="J63" s="28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L141"/>
  <sheetViews>
    <sheetView showGridLines="0" zoomScale="70" zoomScaleNormal="70" workbookViewId="0">
      <pane ySplit="9" topLeftCell="A43" activePane="bottomLeft" state="frozen"/>
      <selection pane="bottomLeft" activeCell="C37" sqref="C37"/>
    </sheetView>
  </sheetViews>
  <sheetFormatPr defaultColWidth="9.109375" defaultRowHeight="12.75" customHeight="1" x14ac:dyDescent="0.3"/>
  <cols>
    <col min="1" max="1" width="3" style="3" customWidth="1"/>
    <col min="2" max="2" width="18.109375" style="3" customWidth="1"/>
    <col min="3" max="3" width="59.6640625" style="3" customWidth="1"/>
    <col min="4" max="4" width="10.6640625" style="3" customWidth="1"/>
    <col min="5" max="5" width="13.109375" style="3" bestFit="1" customWidth="1"/>
    <col min="6" max="6" width="9.88671875" style="3" customWidth="1"/>
    <col min="7" max="7" width="9.88671875" style="72" customWidth="1"/>
    <col min="8" max="9" width="7.109375" style="3" customWidth="1"/>
    <col min="10" max="10" width="7.88671875" style="3" customWidth="1"/>
    <col min="11" max="11" width="7.109375" style="3" customWidth="1"/>
    <col min="12" max="12" width="9.109375" style="3" customWidth="1"/>
    <col min="13" max="13" width="9.33203125" style="3" customWidth="1"/>
    <col min="14" max="15" width="10.6640625" style="3" customWidth="1"/>
    <col min="16" max="16" width="9.6640625" style="3" customWidth="1"/>
    <col min="17" max="17" width="8.88671875" style="72" customWidth="1"/>
    <col min="18" max="18" width="9.88671875" style="3" customWidth="1"/>
    <col min="19" max="19" width="8.88671875" style="3" customWidth="1"/>
    <col min="20" max="20" width="8.88671875" style="72" customWidth="1"/>
    <col min="21" max="21" width="8.109375" style="3" bestFit="1" customWidth="1"/>
    <col min="22" max="22" width="9.109375" style="3" customWidth="1"/>
    <col min="23" max="23" width="8.33203125" style="3" customWidth="1"/>
    <col min="24" max="25" width="7.109375" style="3" customWidth="1"/>
    <col min="26" max="27" width="9.109375" style="3"/>
    <col min="28" max="28" width="9.109375" style="72"/>
    <col min="29" max="32" width="9.109375" style="3"/>
    <col min="33" max="33" width="10.44140625" style="3" bestFit="1" customWidth="1"/>
    <col min="34" max="16384" width="9.109375" style="3"/>
  </cols>
  <sheetData>
    <row r="1" spans="1:38" s="2" customFormat="1" ht="36.6" customHeight="1" x14ac:dyDescent="0.3">
      <c r="A1" s="1"/>
      <c r="B1" s="30"/>
      <c r="C1" s="357" t="s">
        <v>254</v>
      </c>
      <c r="D1" s="31"/>
      <c r="E1" s="31"/>
      <c r="F1" s="31"/>
      <c r="G1" s="31"/>
      <c r="H1" s="31"/>
      <c r="I1" s="31"/>
      <c r="J1" s="31"/>
      <c r="K1" s="31"/>
      <c r="L1" s="31"/>
      <c r="M1" s="31"/>
      <c r="N1" s="31"/>
      <c r="O1" s="31"/>
      <c r="P1" s="31"/>
      <c r="Q1" s="31"/>
      <c r="R1" s="31"/>
      <c r="S1" s="31"/>
      <c r="T1" s="31"/>
      <c r="U1" s="31"/>
      <c r="V1" s="31"/>
      <c r="W1" s="31"/>
      <c r="X1" s="31"/>
      <c r="Y1" s="31"/>
      <c r="Z1" s="32"/>
      <c r="AA1" s="32"/>
      <c r="AB1" s="32"/>
      <c r="AC1" s="32"/>
      <c r="AD1" s="32"/>
      <c r="AE1" s="32"/>
      <c r="AF1" s="32"/>
      <c r="AG1" s="32"/>
      <c r="AH1" s="32"/>
      <c r="AI1" s="32"/>
      <c r="AJ1" s="32"/>
      <c r="AK1" s="32"/>
      <c r="AL1" s="32"/>
    </row>
    <row r="2" spans="1:38" ht="12.75" customHeight="1" x14ac:dyDescent="0.3">
      <c r="B2" s="28"/>
      <c r="C2" s="28"/>
      <c r="I2" s="28"/>
      <c r="J2" s="28"/>
      <c r="K2" s="28"/>
      <c r="L2" s="28"/>
      <c r="M2" s="28"/>
      <c r="N2" s="29" t="s">
        <v>435</v>
      </c>
      <c r="O2" s="28" t="s">
        <v>200</v>
      </c>
      <c r="P2" s="28" t="s">
        <v>201</v>
      </c>
      <c r="Q2" s="28"/>
      <c r="R2" s="28"/>
      <c r="S2" s="28"/>
      <c r="T2" s="28"/>
      <c r="U2" s="28"/>
      <c r="V2" s="28"/>
      <c r="W2" s="28"/>
      <c r="X2" s="28"/>
      <c r="Y2" s="28"/>
      <c r="Z2" s="28"/>
      <c r="AC2" s="28"/>
      <c r="AD2" s="28"/>
      <c r="AE2" s="28"/>
      <c r="AF2" s="28"/>
      <c r="AG2" s="28"/>
      <c r="AH2" s="28"/>
      <c r="AI2" s="28"/>
      <c r="AJ2" s="28"/>
      <c r="AK2" s="28"/>
      <c r="AL2" s="28"/>
    </row>
    <row r="3" spans="1:38" ht="12.75" customHeight="1" x14ac:dyDescent="0.3">
      <c r="B3" s="4" t="s">
        <v>0</v>
      </c>
      <c r="C3" s="5" t="s">
        <v>32</v>
      </c>
      <c r="I3" s="28"/>
      <c r="J3" s="28"/>
      <c r="K3" s="28"/>
      <c r="L3" s="28"/>
      <c r="M3" s="33"/>
      <c r="N3" s="29" t="s">
        <v>436</v>
      </c>
      <c r="O3" s="28" t="s">
        <v>203</v>
      </c>
      <c r="P3" s="28" t="s">
        <v>204</v>
      </c>
      <c r="Q3" s="28"/>
      <c r="R3" s="33"/>
      <c r="S3" s="33"/>
      <c r="T3" s="33"/>
      <c r="U3" s="28"/>
      <c r="V3" s="28"/>
      <c r="W3" s="28"/>
      <c r="X3" s="28"/>
      <c r="Y3" s="28"/>
      <c r="Z3" s="28"/>
      <c r="AC3" s="28"/>
      <c r="AD3" s="28"/>
      <c r="AE3" s="28"/>
      <c r="AF3" s="28"/>
      <c r="AG3" s="28"/>
      <c r="AH3" s="28"/>
      <c r="AI3" s="28"/>
      <c r="AJ3" s="28"/>
      <c r="AK3" s="28"/>
      <c r="AL3" s="28"/>
    </row>
    <row r="4" spans="1:38" ht="12.75" customHeight="1" x14ac:dyDescent="0.3">
      <c r="B4" s="28"/>
      <c r="C4" s="28"/>
      <c r="D4" s="28"/>
      <c r="E4" s="28"/>
      <c r="F4" s="28"/>
      <c r="G4" s="28"/>
      <c r="H4" s="28"/>
      <c r="I4" s="28"/>
      <c r="J4" s="28"/>
      <c r="K4" s="28"/>
      <c r="L4" s="28"/>
      <c r="M4" s="28"/>
      <c r="N4" s="28"/>
      <c r="O4" s="28"/>
      <c r="P4" s="28"/>
      <c r="Q4" s="28"/>
      <c r="R4" s="28"/>
      <c r="S4" s="28"/>
      <c r="T4" s="28"/>
      <c r="U4" s="28"/>
      <c r="V4" s="28"/>
      <c r="W4" s="28"/>
      <c r="X4" s="28"/>
      <c r="Y4" s="28"/>
      <c r="Z4" s="340"/>
      <c r="AC4" s="28" t="s">
        <v>215</v>
      </c>
      <c r="AD4" s="151" t="s">
        <v>216</v>
      </c>
      <c r="AE4" s="28"/>
      <c r="AF4" s="28"/>
      <c r="AG4" s="28"/>
      <c r="AH4" s="28"/>
      <c r="AI4" s="28"/>
      <c r="AJ4" s="28"/>
      <c r="AK4" s="28"/>
      <c r="AL4" s="28"/>
    </row>
    <row r="5" spans="1:38" ht="12.75" customHeight="1" x14ac:dyDescent="0.3">
      <c r="B5" s="28"/>
      <c r="C5" s="28"/>
      <c r="D5" s="28"/>
      <c r="E5" s="28"/>
      <c r="F5" s="28"/>
      <c r="G5" s="28"/>
      <c r="H5" s="28"/>
      <c r="I5" s="28"/>
      <c r="J5" s="28"/>
      <c r="K5" s="28"/>
      <c r="L5" s="28"/>
      <c r="M5" s="28"/>
      <c r="N5" s="28"/>
      <c r="O5" s="28"/>
      <c r="P5" s="28"/>
      <c r="Q5" s="28"/>
      <c r="R5" s="28"/>
      <c r="S5" s="28"/>
      <c r="T5" s="28"/>
      <c r="U5" s="34"/>
      <c r="V5" s="34"/>
      <c r="W5" s="28"/>
      <c r="X5" s="28"/>
      <c r="Y5" s="28"/>
      <c r="Z5" s="28"/>
      <c r="AA5" s="28"/>
      <c r="AB5" s="28"/>
      <c r="AC5" s="28"/>
      <c r="AD5" s="146" t="s">
        <v>212</v>
      </c>
      <c r="AE5" s="147" t="s">
        <v>213</v>
      </c>
      <c r="AF5" s="28"/>
      <c r="AG5" s="28" t="s">
        <v>218</v>
      </c>
      <c r="AH5" s="28"/>
      <c r="AI5" s="28"/>
      <c r="AJ5" s="28"/>
      <c r="AK5" s="28"/>
      <c r="AL5" s="28"/>
    </row>
    <row r="6" spans="1:38" ht="12.75" customHeight="1" x14ac:dyDescent="0.3">
      <c r="B6" s="28"/>
      <c r="C6" s="28"/>
      <c r="D6" s="28"/>
      <c r="E6" s="28"/>
      <c r="G6" s="7" t="s">
        <v>1</v>
      </c>
      <c r="I6" s="35"/>
      <c r="J6" s="28"/>
      <c r="K6" s="35"/>
      <c r="L6" s="36"/>
      <c r="M6" s="28"/>
      <c r="N6" s="28"/>
      <c r="O6" s="28"/>
      <c r="P6" s="28"/>
      <c r="Q6" s="28"/>
      <c r="R6" s="28"/>
      <c r="S6" s="28"/>
      <c r="T6" s="28"/>
      <c r="U6" s="34"/>
      <c r="V6" s="34"/>
      <c r="W6" s="28"/>
      <c r="X6" s="28"/>
      <c r="Y6" s="28"/>
      <c r="Z6" s="28"/>
      <c r="AA6" s="28"/>
      <c r="AB6" s="28"/>
      <c r="AC6" s="28" t="s">
        <v>214</v>
      </c>
      <c r="AD6" s="148">
        <v>2010</v>
      </c>
      <c r="AE6" s="149">
        <v>2010</v>
      </c>
      <c r="AF6" s="28"/>
      <c r="AG6" s="28"/>
      <c r="AH6" s="28"/>
      <c r="AI6" s="28"/>
      <c r="AJ6" s="28"/>
      <c r="AK6" s="28"/>
      <c r="AL6" s="28"/>
    </row>
    <row r="7" spans="1:38" s="13" customFormat="1" ht="26.25" customHeight="1" x14ac:dyDescent="0.3">
      <c r="A7" s="3"/>
      <c r="B7" s="8" t="s">
        <v>4</v>
      </c>
      <c r="C7" s="8" t="s">
        <v>5</v>
      </c>
      <c r="D7" s="8" t="s">
        <v>6</v>
      </c>
      <c r="E7" s="8" t="s">
        <v>7</v>
      </c>
      <c r="F7" s="9" t="s">
        <v>8</v>
      </c>
      <c r="G7" s="8" t="s">
        <v>358</v>
      </c>
      <c r="H7" s="10" t="s">
        <v>9</v>
      </c>
      <c r="I7" s="10" t="s">
        <v>11</v>
      </c>
      <c r="J7" s="10" t="s">
        <v>10</v>
      </c>
      <c r="K7" s="11" t="s">
        <v>12</v>
      </c>
      <c r="L7" s="10" t="s">
        <v>13</v>
      </c>
      <c r="M7" s="8" t="s">
        <v>14</v>
      </c>
      <c r="N7" s="8" t="s">
        <v>15</v>
      </c>
      <c r="O7" s="8" t="s">
        <v>16</v>
      </c>
      <c r="P7" s="8" t="s">
        <v>17</v>
      </c>
      <c r="Q7" s="8" t="s">
        <v>180</v>
      </c>
      <c r="R7" s="8" t="s">
        <v>18</v>
      </c>
      <c r="S7" s="9" t="s">
        <v>19</v>
      </c>
      <c r="T7" s="80" t="s">
        <v>168</v>
      </c>
      <c r="U7" s="12" t="s">
        <v>20</v>
      </c>
      <c r="V7" s="12" t="s">
        <v>21</v>
      </c>
      <c r="W7" s="12" t="s">
        <v>22</v>
      </c>
      <c r="X7" s="12" t="s">
        <v>23</v>
      </c>
      <c r="Y7" s="12" t="s">
        <v>24</v>
      </c>
      <c r="AC7" s="13" t="s">
        <v>217</v>
      </c>
      <c r="AD7" s="150">
        <v>43500</v>
      </c>
      <c r="AE7" s="150">
        <v>66200</v>
      </c>
      <c r="AG7" s="13">
        <f>AE7/AD7</f>
        <v>1.5218390804597701</v>
      </c>
    </row>
    <row r="8" spans="1:38" s="2" customFormat="1" ht="44.4" customHeight="1" thickBot="1" x14ac:dyDescent="0.35">
      <c r="A8" s="3"/>
      <c r="B8" s="14" t="s">
        <v>25</v>
      </c>
      <c r="C8" s="15"/>
      <c r="D8" s="14" t="s">
        <v>26</v>
      </c>
      <c r="E8" s="15"/>
      <c r="F8" s="16"/>
      <c r="G8" s="15"/>
      <c r="H8" s="17"/>
      <c r="I8" s="17"/>
      <c r="J8" s="17"/>
      <c r="K8" s="18"/>
      <c r="L8" s="15" t="s">
        <v>27</v>
      </c>
      <c r="M8" s="17"/>
      <c r="N8" s="17"/>
      <c r="O8" s="17"/>
      <c r="P8" s="17"/>
      <c r="Q8" s="17"/>
      <c r="R8" s="17"/>
      <c r="S8" s="19"/>
      <c r="T8" s="17"/>
      <c r="U8" s="17"/>
      <c r="V8" s="15"/>
      <c r="W8" s="15"/>
      <c r="X8" s="15"/>
      <c r="Y8" s="15"/>
    </row>
    <row r="9" spans="1:38" ht="12.75" customHeight="1" thickBot="1" x14ac:dyDescent="0.35">
      <c r="A9" s="72"/>
      <c r="B9" s="21" t="s">
        <v>28</v>
      </c>
      <c r="C9" s="21"/>
      <c r="D9" s="21"/>
      <c r="E9" s="21"/>
      <c r="F9" s="22"/>
      <c r="G9" s="21"/>
      <c r="H9" s="23"/>
      <c r="I9" s="23"/>
      <c r="J9" s="23"/>
      <c r="K9" s="23"/>
      <c r="L9" s="21" t="s">
        <v>29</v>
      </c>
      <c r="M9" s="21" t="s">
        <v>29</v>
      </c>
      <c r="N9" s="21" t="s">
        <v>29</v>
      </c>
      <c r="O9" s="21" t="s">
        <v>29</v>
      </c>
      <c r="P9" s="21" t="s">
        <v>29</v>
      </c>
      <c r="Q9" s="21" t="s">
        <v>29</v>
      </c>
      <c r="R9" s="21" t="s">
        <v>29</v>
      </c>
      <c r="S9" s="24" t="s">
        <v>29</v>
      </c>
      <c r="T9" s="21" t="s">
        <v>2</v>
      </c>
      <c r="U9" s="21" t="s">
        <v>2</v>
      </c>
      <c r="V9" s="21" t="s">
        <v>3</v>
      </c>
      <c r="W9" s="21" t="s">
        <v>30</v>
      </c>
      <c r="X9" s="21" t="s">
        <v>30</v>
      </c>
      <c r="Y9" s="21" t="s">
        <v>30</v>
      </c>
    </row>
    <row r="10" spans="1:38" ht="12.75" customHeight="1" x14ac:dyDescent="0.3">
      <c r="A10" s="72"/>
      <c r="B10" s="288" t="s">
        <v>40</v>
      </c>
      <c r="C10" s="288" t="s">
        <v>226</v>
      </c>
      <c r="D10" s="288" t="s">
        <v>433</v>
      </c>
      <c r="E10" s="289" t="s">
        <v>41</v>
      </c>
      <c r="F10" s="290" t="s">
        <v>31</v>
      </c>
      <c r="G10" s="289" t="s">
        <v>364</v>
      </c>
      <c r="H10" s="291">
        <v>0.20899999999999999</v>
      </c>
      <c r="I10" s="370">
        <v>4</v>
      </c>
      <c r="J10" s="291"/>
      <c r="K10" s="291"/>
      <c r="L10" s="292">
        <v>27</v>
      </c>
      <c r="M10" s="292">
        <v>27</v>
      </c>
      <c r="N10" s="292">
        <v>27</v>
      </c>
      <c r="O10" s="292">
        <v>27</v>
      </c>
      <c r="P10" s="292">
        <v>0</v>
      </c>
      <c r="Q10" s="292">
        <v>0</v>
      </c>
      <c r="R10" s="292">
        <v>0</v>
      </c>
      <c r="S10" s="293">
        <v>0</v>
      </c>
      <c r="T10" s="294">
        <v>24.601611750975493</v>
      </c>
      <c r="U10" s="362">
        <v>1.49</v>
      </c>
      <c r="V10" s="363">
        <v>49.459722222222226</v>
      </c>
      <c r="W10" s="295">
        <v>3.1536000000000002E-2</v>
      </c>
      <c r="X10" s="292">
        <v>0.86</v>
      </c>
      <c r="Y10" s="288">
        <v>1</v>
      </c>
    </row>
    <row r="11" spans="1:38" ht="12.75" customHeight="1" x14ac:dyDescent="0.3">
      <c r="A11" s="72"/>
      <c r="B11" s="288"/>
      <c r="C11" s="288"/>
      <c r="D11" s="288" t="s">
        <v>433</v>
      </c>
      <c r="E11" s="289"/>
      <c r="F11" s="296" t="s">
        <v>36</v>
      </c>
      <c r="G11" s="289"/>
      <c r="H11" s="291"/>
      <c r="I11" s="291"/>
      <c r="J11" s="291"/>
      <c r="K11" s="291"/>
      <c r="L11" s="291"/>
      <c r="M11" s="291"/>
      <c r="N11" s="291"/>
      <c r="O11" s="291"/>
      <c r="P11" s="291"/>
      <c r="Q11" s="291"/>
      <c r="R11" s="291"/>
      <c r="S11" s="297"/>
      <c r="T11" s="294"/>
      <c r="U11" s="292"/>
      <c r="V11" s="292"/>
      <c r="W11" s="295">
        <v>3.1536000000000002E-2</v>
      </c>
      <c r="X11" s="292"/>
      <c r="Y11" s="288"/>
    </row>
    <row r="12" spans="1:38" ht="12.75" customHeight="1" x14ac:dyDescent="0.3">
      <c r="A12" s="72"/>
      <c r="B12" s="159" t="s">
        <v>227</v>
      </c>
      <c r="C12" s="159" t="s">
        <v>228</v>
      </c>
      <c r="D12" s="159" t="s">
        <v>433</v>
      </c>
      <c r="E12" s="159" t="s">
        <v>41</v>
      </c>
      <c r="F12" s="135" t="s">
        <v>31</v>
      </c>
      <c r="G12" s="159" t="s">
        <v>364</v>
      </c>
      <c r="H12" s="145">
        <v>0.20899999999999999</v>
      </c>
      <c r="I12" s="369">
        <v>4</v>
      </c>
      <c r="J12" s="69"/>
      <c r="K12" s="69"/>
      <c r="L12" s="145">
        <v>11.09333333333316</v>
      </c>
      <c r="M12" s="145">
        <v>11.09333333333316</v>
      </c>
      <c r="N12" s="145">
        <v>11.09333333333316</v>
      </c>
      <c r="O12" s="145">
        <v>11.09333333333316</v>
      </c>
      <c r="P12" s="145">
        <v>0</v>
      </c>
      <c r="Q12" s="145">
        <v>0</v>
      </c>
      <c r="R12" s="145">
        <v>0</v>
      </c>
      <c r="S12" s="162">
        <v>0</v>
      </c>
      <c r="T12" s="143">
        <v>24.601611750975493</v>
      </c>
      <c r="U12" s="366">
        <v>1.49</v>
      </c>
      <c r="V12" s="367">
        <v>49.459722222222226</v>
      </c>
      <c r="W12" s="160">
        <v>3.1536000000000002E-2</v>
      </c>
      <c r="X12" s="145">
        <v>0.86</v>
      </c>
      <c r="Y12" s="145">
        <v>1</v>
      </c>
      <c r="AC12" s="71"/>
      <c r="AD12" s="81"/>
    </row>
    <row r="13" spans="1:38" ht="12.75" customHeight="1" x14ac:dyDescent="0.3">
      <c r="A13" s="72"/>
      <c r="B13" s="159"/>
      <c r="C13" s="159"/>
      <c r="D13" s="159" t="s">
        <v>433</v>
      </c>
      <c r="E13" s="159"/>
      <c r="F13" s="135" t="s">
        <v>38</v>
      </c>
      <c r="G13" s="159"/>
      <c r="H13" s="145"/>
      <c r="I13" s="159"/>
      <c r="J13" s="69"/>
      <c r="K13" s="69"/>
      <c r="L13" s="142"/>
      <c r="M13" s="142"/>
      <c r="N13" s="142"/>
      <c r="O13" s="142"/>
      <c r="P13" s="142"/>
      <c r="Q13" s="142"/>
      <c r="R13" s="142"/>
      <c r="S13" s="162"/>
      <c r="T13" s="171"/>
      <c r="U13" s="142"/>
      <c r="V13" s="69"/>
      <c r="W13" s="160">
        <v>3.1536000000000002E-2</v>
      </c>
      <c r="X13" s="69"/>
      <c r="Y13" s="69"/>
      <c r="AC13" s="71"/>
      <c r="AD13" s="81"/>
    </row>
    <row r="14" spans="1:38" s="72" customFormat="1" ht="12.75" customHeight="1" x14ac:dyDescent="0.3">
      <c r="A14" s="28"/>
      <c r="B14" s="288" t="s">
        <v>177</v>
      </c>
      <c r="C14" s="288" t="s">
        <v>437</v>
      </c>
      <c r="D14" s="288" t="s">
        <v>433</v>
      </c>
      <c r="E14" s="288" t="s">
        <v>167</v>
      </c>
      <c r="F14" s="131" t="s">
        <v>31</v>
      </c>
      <c r="G14" s="288" t="s">
        <v>363</v>
      </c>
      <c r="H14" s="373">
        <v>0.55000000000000004</v>
      </c>
      <c r="I14" s="288"/>
      <c r="J14" s="295"/>
      <c r="K14" s="295"/>
      <c r="L14" s="292">
        <f>Flex4RES!BD46</f>
        <v>494.99999999989893</v>
      </c>
      <c r="M14" s="292">
        <f>L14</f>
        <v>494.99999999989893</v>
      </c>
      <c r="N14" s="292">
        <f>L14</f>
        <v>494.99999999989893</v>
      </c>
      <c r="O14" s="292">
        <f>L14</f>
        <v>494.99999999989893</v>
      </c>
      <c r="P14" s="292">
        <f>O14*P70</f>
        <v>279.99999999994282</v>
      </c>
      <c r="Q14" s="292">
        <f>P14</f>
        <v>279.99999999994282</v>
      </c>
      <c r="R14" s="292">
        <v>0</v>
      </c>
      <c r="S14" s="298">
        <v>0</v>
      </c>
      <c r="T14" s="294">
        <v>3.4</v>
      </c>
      <c r="U14" s="292">
        <v>0.24</v>
      </c>
      <c r="V14" s="295">
        <v>7.03</v>
      </c>
      <c r="W14" s="295">
        <v>3.1536000000000002E-2</v>
      </c>
      <c r="X14" s="292">
        <v>0.92</v>
      </c>
      <c r="Y14" s="288">
        <v>1</v>
      </c>
      <c r="AC14" s="71"/>
      <c r="AD14" s="81"/>
    </row>
    <row r="15" spans="1:38" s="72" customFormat="1" ht="12.75" customHeight="1" x14ac:dyDescent="0.3">
      <c r="A15" s="28"/>
      <c r="B15" s="165" t="s">
        <v>174</v>
      </c>
      <c r="C15" s="165" t="s">
        <v>438</v>
      </c>
      <c r="D15" s="165" t="s">
        <v>433</v>
      </c>
      <c r="E15" s="165" t="s">
        <v>167</v>
      </c>
      <c r="F15" s="166" t="s">
        <v>31</v>
      </c>
      <c r="G15" s="165" t="s">
        <v>363</v>
      </c>
      <c r="H15" s="374">
        <v>0.6</v>
      </c>
      <c r="I15" s="167"/>
      <c r="J15" s="167"/>
      <c r="K15" s="167"/>
      <c r="L15" s="167">
        <v>430</v>
      </c>
      <c r="M15" s="167">
        <v>430</v>
      </c>
      <c r="N15" s="167">
        <v>430</v>
      </c>
      <c r="O15" s="167">
        <v>430</v>
      </c>
      <c r="P15" s="167">
        <v>430</v>
      </c>
      <c r="Q15" s="167">
        <v>0</v>
      </c>
      <c r="R15" s="167">
        <v>0</v>
      </c>
      <c r="S15" s="172">
        <v>0</v>
      </c>
      <c r="T15" s="170">
        <v>4.9909584558086326</v>
      </c>
      <c r="U15" s="167">
        <v>0.38482577859184691</v>
      </c>
      <c r="V15" s="167">
        <v>10.088354332179442</v>
      </c>
      <c r="W15" s="168">
        <v>3.1536000000000002E-2</v>
      </c>
      <c r="X15" s="167">
        <v>0.90182648401826482</v>
      </c>
      <c r="Y15" s="169">
        <v>1</v>
      </c>
      <c r="AC15" s="71"/>
      <c r="AD15" s="81"/>
    </row>
    <row r="16" spans="1:38" ht="15" customHeight="1" x14ac:dyDescent="0.3">
      <c r="A16" s="28"/>
      <c r="B16" s="289" t="s">
        <v>175</v>
      </c>
      <c r="C16" s="289" t="s">
        <v>176</v>
      </c>
      <c r="D16" s="289" t="s">
        <v>433</v>
      </c>
      <c r="E16" s="288" t="s">
        <v>43</v>
      </c>
      <c r="F16" s="131" t="s">
        <v>31</v>
      </c>
      <c r="G16" s="288" t="s">
        <v>363</v>
      </c>
      <c r="H16" s="292">
        <v>0.33249999999999996</v>
      </c>
      <c r="I16" s="292"/>
      <c r="J16" s="292"/>
      <c r="K16" s="292"/>
      <c r="L16" s="291">
        <v>14.618314855875832</v>
      </c>
      <c r="M16" s="291">
        <v>5.2835033259423509</v>
      </c>
      <c r="N16" s="291">
        <v>5.2835033259423509</v>
      </c>
      <c r="O16" s="291">
        <v>5.2835033259423509</v>
      </c>
      <c r="P16" s="291">
        <v>5.2835033259423509</v>
      </c>
      <c r="Q16" s="292">
        <v>0</v>
      </c>
      <c r="R16" s="292">
        <v>0</v>
      </c>
      <c r="S16" s="298">
        <v>0</v>
      </c>
      <c r="T16" s="294">
        <v>5.3551148670602702</v>
      </c>
      <c r="U16" s="292">
        <v>0.57144159359422642</v>
      </c>
      <c r="V16" s="292">
        <v>8.1876061969015499</v>
      </c>
      <c r="W16" s="295">
        <v>3.1536000000000002E-2</v>
      </c>
      <c r="X16" s="292">
        <v>0.9</v>
      </c>
      <c r="Y16" s="288">
        <v>1</v>
      </c>
      <c r="AC16" s="71"/>
      <c r="AD16" s="81"/>
    </row>
    <row r="17" spans="1:32" ht="12.75" customHeight="1" x14ac:dyDescent="0.3">
      <c r="A17" s="28"/>
      <c r="B17" s="159" t="s">
        <v>42</v>
      </c>
      <c r="C17" s="159" t="s">
        <v>440</v>
      </c>
      <c r="D17" s="159" t="s">
        <v>433</v>
      </c>
      <c r="E17" s="159" t="s">
        <v>33</v>
      </c>
      <c r="F17" s="164" t="s">
        <v>31</v>
      </c>
      <c r="G17" s="159" t="s">
        <v>363</v>
      </c>
      <c r="H17" s="145">
        <v>0.28499999999999998</v>
      </c>
      <c r="I17" s="145"/>
      <c r="J17" s="145"/>
      <c r="K17" s="145"/>
      <c r="L17" s="145">
        <v>65.3</v>
      </c>
      <c r="M17" s="145">
        <v>65.3</v>
      </c>
      <c r="N17" s="145">
        <v>65.3</v>
      </c>
      <c r="O17" s="145">
        <v>65.3</v>
      </c>
      <c r="P17" s="145">
        <v>65.3</v>
      </c>
      <c r="Q17" s="145">
        <v>0</v>
      </c>
      <c r="R17" s="145">
        <v>0</v>
      </c>
      <c r="S17" s="162">
        <v>0</v>
      </c>
      <c r="T17" s="143">
        <v>4.2416401722221622</v>
      </c>
      <c r="U17" s="145">
        <v>0.31849238674929792</v>
      </c>
      <c r="V17" s="145">
        <v>10.978835582208896</v>
      </c>
      <c r="W17" s="160">
        <v>3.1536000000000002E-2</v>
      </c>
      <c r="X17" s="145">
        <v>0.92</v>
      </c>
      <c r="Y17" s="159">
        <v>1</v>
      </c>
      <c r="AC17" s="71"/>
      <c r="AD17" s="82"/>
    </row>
    <row r="18" spans="1:32" ht="12.75" customHeight="1" x14ac:dyDescent="0.3">
      <c r="A18" s="28"/>
      <c r="B18" s="299" t="s">
        <v>40</v>
      </c>
      <c r="C18" s="299" t="s">
        <v>226</v>
      </c>
      <c r="D18" s="299" t="s">
        <v>434</v>
      </c>
      <c r="E18" s="300" t="s">
        <v>41</v>
      </c>
      <c r="F18" s="301" t="s">
        <v>31</v>
      </c>
      <c r="G18" s="300" t="s">
        <v>364</v>
      </c>
      <c r="H18" s="302">
        <v>0.20899999999999999</v>
      </c>
      <c r="I18" s="368">
        <v>4</v>
      </c>
      <c r="J18" s="302"/>
      <c r="K18" s="302"/>
      <c r="L18" s="303">
        <v>4.4580000000000002</v>
      </c>
      <c r="M18" s="303">
        <v>4.4580000000000002</v>
      </c>
      <c r="N18" s="303">
        <v>4.4580000000000002</v>
      </c>
      <c r="O18" s="303">
        <v>4.4580000000000002</v>
      </c>
      <c r="P18" s="303">
        <v>0</v>
      </c>
      <c r="Q18" s="303">
        <v>0</v>
      </c>
      <c r="R18" s="303">
        <v>0</v>
      </c>
      <c r="S18" s="304">
        <v>0</v>
      </c>
      <c r="T18" s="305">
        <v>24.601611750975493</v>
      </c>
      <c r="U18" s="364">
        <v>1.49</v>
      </c>
      <c r="V18" s="365">
        <v>49.459722222222226</v>
      </c>
      <c r="W18" s="306">
        <v>3.1536000000000002E-2</v>
      </c>
      <c r="X18" s="303">
        <v>0.86</v>
      </c>
      <c r="Y18" s="299">
        <v>1</v>
      </c>
      <c r="AA18" s="72"/>
      <c r="AC18" s="72"/>
      <c r="AD18" s="72"/>
    </row>
    <row r="19" spans="1:32" ht="12.75" customHeight="1" x14ac:dyDescent="0.3">
      <c r="A19" s="28"/>
      <c r="B19" s="159"/>
      <c r="C19" s="159"/>
      <c r="D19" s="159" t="s">
        <v>434</v>
      </c>
      <c r="E19" s="165"/>
      <c r="F19" s="166" t="s">
        <v>36</v>
      </c>
      <c r="G19" s="165"/>
      <c r="H19" s="167"/>
      <c r="I19" s="167"/>
      <c r="J19" s="167"/>
      <c r="K19" s="167"/>
      <c r="L19" s="167"/>
      <c r="M19" s="167"/>
      <c r="N19" s="167"/>
      <c r="O19" s="167"/>
      <c r="P19" s="167"/>
      <c r="Q19" s="167"/>
      <c r="R19" s="167"/>
      <c r="S19" s="172"/>
      <c r="T19" s="143"/>
      <c r="U19" s="145"/>
      <c r="V19" s="145"/>
      <c r="W19" s="160">
        <v>3.1536000000000002E-2</v>
      </c>
      <c r="X19" s="145"/>
      <c r="Y19" s="159"/>
      <c r="AC19" s="72"/>
      <c r="AD19" s="72"/>
    </row>
    <row r="20" spans="1:32" s="72" customFormat="1" ht="12.75" customHeight="1" x14ac:dyDescent="0.3">
      <c r="A20" s="28"/>
      <c r="B20" s="288" t="s">
        <v>177</v>
      </c>
      <c r="C20" s="288" t="s">
        <v>439</v>
      </c>
      <c r="D20" s="288" t="s">
        <v>434</v>
      </c>
      <c r="E20" s="288" t="s">
        <v>167</v>
      </c>
      <c r="F20" s="131" t="s">
        <v>31</v>
      </c>
      <c r="G20" s="288" t="s">
        <v>363</v>
      </c>
      <c r="H20" s="373">
        <v>0.55000000000000004</v>
      </c>
      <c r="I20" s="288"/>
      <c r="J20" s="295"/>
      <c r="K20" s="295"/>
      <c r="L20" s="292">
        <f>Flex4RES!BD54</f>
        <v>300</v>
      </c>
      <c r="M20" s="292">
        <f>L20</f>
        <v>300</v>
      </c>
      <c r="N20" s="292">
        <f>L20</f>
        <v>300</v>
      </c>
      <c r="O20" s="292">
        <f>L20</f>
        <v>300</v>
      </c>
      <c r="P20" s="292">
        <f>O20*P72</f>
        <v>169.69696969696969</v>
      </c>
      <c r="Q20" s="292">
        <f>P20</f>
        <v>169.69696969696969</v>
      </c>
      <c r="R20" s="292">
        <v>0</v>
      </c>
      <c r="S20" s="298">
        <v>0</v>
      </c>
      <c r="T20" s="294">
        <v>3.4</v>
      </c>
      <c r="U20" s="292">
        <v>0.24</v>
      </c>
      <c r="V20" s="295">
        <v>7.03</v>
      </c>
      <c r="W20" s="295">
        <v>3.1536000000000002E-2</v>
      </c>
      <c r="X20" s="292">
        <v>0.92</v>
      </c>
      <c r="Y20" s="288">
        <v>1</v>
      </c>
    </row>
    <row r="21" spans="1:32" s="72" customFormat="1" ht="12.75" customHeight="1" x14ac:dyDescent="0.3">
      <c r="A21" s="28"/>
      <c r="B21" s="159" t="s">
        <v>175</v>
      </c>
      <c r="C21" s="159" t="s">
        <v>176</v>
      </c>
      <c r="D21" s="159" t="s">
        <v>434</v>
      </c>
      <c r="E21" s="159" t="s">
        <v>43</v>
      </c>
      <c r="F21" s="135" t="s">
        <v>31</v>
      </c>
      <c r="G21" s="159" t="s">
        <v>363</v>
      </c>
      <c r="H21" s="145">
        <v>0.33249999999999996</v>
      </c>
      <c r="I21" s="145"/>
      <c r="J21" s="145"/>
      <c r="K21" s="145"/>
      <c r="L21" s="167">
        <v>1.0416851441241686</v>
      </c>
      <c r="M21" s="167">
        <v>0.37649667405764975</v>
      </c>
      <c r="N21" s="167">
        <v>0.37649667405764975</v>
      </c>
      <c r="O21" s="167">
        <v>0.37649667405764975</v>
      </c>
      <c r="P21" s="167">
        <v>0.37649667405764975</v>
      </c>
      <c r="Q21" s="145">
        <v>0</v>
      </c>
      <c r="R21" s="145">
        <v>0</v>
      </c>
      <c r="S21" s="162">
        <v>0</v>
      </c>
      <c r="T21" s="143">
        <v>5.3551148670602702</v>
      </c>
      <c r="U21" s="145">
        <v>0.57144159359422642</v>
      </c>
      <c r="V21" s="145">
        <v>8.1876061969015499</v>
      </c>
      <c r="W21" s="160">
        <v>3.1536000000000002E-2</v>
      </c>
      <c r="X21" s="145">
        <v>0.9</v>
      </c>
      <c r="Y21" s="159">
        <v>1</v>
      </c>
    </row>
    <row r="22" spans="1:32" s="72" customFormat="1" ht="12.75" customHeight="1" x14ac:dyDescent="0.3">
      <c r="A22" s="28"/>
      <c r="B22" s="299" t="s">
        <v>158</v>
      </c>
      <c r="C22" s="299" t="s">
        <v>159</v>
      </c>
      <c r="D22" s="299" t="s">
        <v>433</v>
      </c>
      <c r="E22" s="299" t="s">
        <v>135</v>
      </c>
      <c r="F22" s="307" t="s">
        <v>31</v>
      </c>
      <c r="G22" s="299" t="s">
        <v>363</v>
      </c>
      <c r="H22" s="303">
        <v>1</v>
      </c>
      <c r="I22" s="303"/>
      <c r="J22" s="303"/>
      <c r="K22" s="303"/>
      <c r="L22" s="303">
        <f>Flex4RES!BD50</f>
        <v>15682.837192960027</v>
      </c>
      <c r="M22" s="303">
        <f t="shared" ref="M22:M27" si="0">L22</f>
        <v>15682.837192960027</v>
      </c>
      <c r="N22" s="303">
        <f>L22</f>
        <v>15682.837192960027</v>
      </c>
      <c r="O22" s="303">
        <f>L22</f>
        <v>15682.837192960027</v>
      </c>
      <c r="P22" s="303">
        <f>O22*P74</f>
        <v>14687.792833569058</v>
      </c>
      <c r="Q22" s="303">
        <f>P22*Q74</f>
        <v>13692.748474178088</v>
      </c>
      <c r="R22" s="303">
        <f>Q22*R74</f>
        <v>12095.316990819118</v>
      </c>
      <c r="S22" s="304">
        <f>R22*S74</f>
        <v>8350.3318563840148</v>
      </c>
      <c r="T22" s="305">
        <v>11.802466760003863</v>
      </c>
      <c r="U22" s="303">
        <v>0.90207502400158812</v>
      </c>
      <c r="V22" s="303">
        <v>3.65</v>
      </c>
      <c r="W22" s="306">
        <v>3.1536000000000002E-2</v>
      </c>
      <c r="X22" s="303"/>
      <c r="Y22" s="299">
        <v>1</v>
      </c>
    </row>
    <row r="23" spans="1:32" s="72" customFormat="1" ht="12.75" customHeight="1" x14ac:dyDescent="0.3">
      <c r="A23" s="28"/>
      <c r="B23" s="159" t="s">
        <v>178</v>
      </c>
      <c r="C23" s="159" t="s">
        <v>179</v>
      </c>
      <c r="D23" s="159" t="s">
        <v>433</v>
      </c>
      <c r="E23" s="159" t="s">
        <v>135</v>
      </c>
      <c r="F23" s="135" t="s">
        <v>31</v>
      </c>
      <c r="G23" s="159" t="s">
        <v>363</v>
      </c>
      <c r="H23" s="145">
        <v>1</v>
      </c>
      <c r="I23" s="145"/>
      <c r="J23" s="145"/>
      <c r="K23" s="145"/>
      <c r="L23" s="145">
        <f>Flex4RES!BD51</f>
        <v>4193.2131067961163</v>
      </c>
      <c r="M23" s="145">
        <f t="shared" si="0"/>
        <v>4193.2131067961163</v>
      </c>
      <c r="N23" s="145">
        <f>L23</f>
        <v>4193.2131067961163</v>
      </c>
      <c r="O23" s="145">
        <f>L23</f>
        <v>4193.2131067961163</v>
      </c>
      <c r="P23" s="145">
        <f>O23*P76</f>
        <v>3927.0893203883493</v>
      </c>
      <c r="Q23" s="145">
        <f>P23*Q76</f>
        <v>3660.9655339805822</v>
      </c>
      <c r="R23" s="145">
        <f>Q23*R76</f>
        <v>3233.8849514563103</v>
      </c>
      <c r="S23" s="162">
        <f>R23*S76</f>
        <v>2232.8747572815532</v>
      </c>
      <c r="T23" s="143">
        <v>11.65817297968149</v>
      </c>
      <c r="U23" s="145">
        <v>0.89156355656089137</v>
      </c>
      <c r="V23" s="145">
        <v>3.54</v>
      </c>
      <c r="W23" s="160">
        <v>3.1536000000000002E-2</v>
      </c>
      <c r="X23" s="145"/>
      <c r="Y23" s="159">
        <v>1</v>
      </c>
    </row>
    <row r="24" spans="1:32" ht="12.75" customHeight="1" x14ac:dyDescent="0.3">
      <c r="A24" s="28"/>
      <c r="B24" s="288" t="s">
        <v>160</v>
      </c>
      <c r="C24" s="288" t="s">
        <v>161</v>
      </c>
      <c r="D24" s="288" t="s">
        <v>433</v>
      </c>
      <c r="E24" s="288" t="s">
        <v>133</v>
      </c>
      <c r="F24" s="131" t="s">
        <v>31</v>
      </c>
      <c r="G24" s="288" t="s">
        <v>363</v>
      </c>
      <c r="H24" s="292">
        <v>1</v>
      </c>
      <c r="I24" s="292"/>
      <c r="J24" s="292"/>
      <c r="K24" s="292"/>
      <c r="L24" s="292">
        <f>Flex4RES!BD52</f>
        <v>55.651303583634423</v>
      </c>
      <c r="M24" s="292">
        <f t="shared" si="0"/>
        <v>55.651303583634423</v>
      </c>
      <c r="N24" s="292">
        <f>M24*N78</f>
        <v>54.472805390098635</v>
      </c>
      <c r="O24" s="292">
        <f>N24*O78</f>
        <v>18.986915340298804</v>
      </c>
      <c r="P24" s="292">
        <f>O24*P78</f>
        <v>0.52377697490479458</v>
      </c>
      <c r="Q24" s="292">
        <v>0</v>
      </c>
      <c r="R24" s="292">
        <v>0</v>
      </c>
      <c r="S24" s="298">
        <v>0</v>
      </c>
      <c r="T24" s="294">
        <v>12.412131871564219</v>
      </c>
      <c r="U24" s="292">
        <v>0.14054216114566692</v>
      </c>
      <c r="V24" s="292">
        <v>3.7493554949453962</v>
      </c>
      <c r="W24" s="295">
        <v>3.1536000000000002E-2</v>
      </c>
      <c r="X24" s="288"/>
      <c r="Y24" s="288">
        <v>0.08</v>
      </c>
    </row>
    <row r="25" spans="1:32" ht="12.75" customHeight="1" x14ac:dyDescent="0.3">
      <c r="A25" s="28"/>
      <c r="B25" s="137" t="s">
        <v>158</v>
      </c>
      <c r="C25" s="137" t="s">
        <v>159</v>
      </c>
      <c r="D25" s="137" t="s">
        <v>434</v>
      </c>
      <c r="E25" s="137" t="s">
        <v>135</v>
      </c>
      <c r="F25" s="138" t="s">
        <v>31</v>
      </c>
      <c r="G25" s="137" t="s">
        <v>363</v>
      </c>
      <c r="H25" s="139">
        <v>1</v>
      </c>
      <c r="I25" s="139"/>
      <c r="J25" s="139"/>
      <c r="K25" s="139"/>
      <c r="L25" s="139">
        <f>Flex4RES!BD56</f>
        <v>7722.1628070399711</v>
      </c>
      <c r="M25" s="139">
        <f t="shared" si="0"/>
        <v>7722.1628070399711</v>
      </c>
      <c r="N25" s="139">
        <f>M25</f>
        <v>7722.1628070399711</v>
      </c>
      <c r="O25" s="139">
        <f>N25</f>
        <v>7722.1628070399711</v>
      </c>
      <c r="P25" s="139">
        <f>O25*P80</f>
        <v>7232.2071664309406</v>
      </c>
      <c r="Q25" s="139">
        <f>P25*Q80</f>
        <v>6742.25152582191</v>
      </c>
      <c r="R25" s="139">
        <f>Q25*R80</f>
        <v>5955.6830091808806</v>
      </c>
      <c r="S25" s="161">
        <f>R25*S80</f>
        <v>4111.6681436159843</v>
      </c>
      <c r="T25" s="140">
        <v>11.802466760003863</v>
      </c>
      <c r="U25" s="139">
        <v>0.90207502400158812</v>
      </c>
      <c r="V25" s="139">
        <v>3.65</v>
      </c>
      <c r="W25" s="141">
        <v>3.1536000000000002E-2</v>
      </c>
      <c r="X25" s="139"/>
      <c r="Y25" s="137">
        <v>1</v>
      </c>
    </row>
    <row r="26" spans="1:32" ht="12.75" customHeight="1" x14ac:dyDescent="0.3">
      <c r="A26" s="28"/>
      <c r="B26" s="288" t="s">
        <v>178</v>
      </c>
      <c r="C26" s="288" t="s">
        <v>179</v>
      </c>
      <c r="D26" s="288" t="s">
        <v>434</v>
      </c>
      <c r="E26" s="288" t="s">
        <v>135</v>
      </c>
      <c r="F26" s="131" t="s">
        <v>31</v>
      </c>
      <c r="G26" s="288" t="s">
        <v>363</v>
      </c>
      <c r="H26" s="292">
        <v>1</v>
      </c>
      <c r="I26" s="292"/>
      <c r="J26" s="292"/>
      <c r="K26" s="292"/>
      <c r="L26" s="292">
        <f>Flex4RES!BD57</f>
        <v>2345.7868932038832</v>
      </c>
      <c r="M26" s="292">
        <f t="shared" si="0"/>
        <v>2345.7868932038832</v>
      </c>
      <c r="N26" s="292">
        <f>L26</f>
        <v>2345.7868932038832</v>
      </c>
      <c r="O26" s="292">
        <f>L26</f>
        <v>2345.7868932038832</v>
      </c>
      <c r="P26" s="292">
        <f>O26*P82</f>
        <v>2196.9106796116503</v>
      </c>
      <c r="Q26" s="292">
        <f>P26*Q82</f>
        <v>2048.0344660194173</v>
      </c>
      <c r="R26" s="292">
        <f>Q26*R82</f>
        <v>1809.1150485436892</v>
      </c>
      <c r="S26" s="298">
        <f>R26*S82</f>
        <v>1249.1252427184465</v>
      </c>
      <c r="T26" s="294">
        <v>11.65817297968149</v>
      </c>
      <c r="U26" s="292">
        <v>0.89156355656089137</v>
      </c>
      <c r="V26" s="292">
        <v>3.54</v>
      </c>
      <c r="W26" s="295">
        <v>3.1536000000000002E-2</v>
      </c>
      <c r="X26" s="292"/>
      <c r="Y26" s="288">
        <v>1</v>
      </c>
      <c r="AA26" s="72"/>
      <c r="AC26" s="72"/>
      <c r="AD26" s="72"/>
      <c r="AE26" s="72"/>
      <c r="AF26" s="72"/>
    </row>
    <row r="27" spans="1:32" ht="12.75" customHeight="1" x14ac:dyDescent="0.3">
      <c r="A27" s="28"/>
      <c r="B27" s="159" t="s">
        <v>160</v>
      </c>
      <c r="C27" s="159" t="s">
        <v>161</v>
      </c>
      <c r="D27" s="159" t="s">
        <v>434</v>
      </c>
      <c r="E27" s="159" t="s">
        <v>133</v>
      </c>
      <c r="F27" s="135" t="s">
        <v>31</v>
      </c>
      <c r="G27" s="159" t="s">
        <v>363</v>
      </c>
      <c r="H27" s="145">
        <v>1</v>
      </c>
      <c r="I27" s="145"/>
      <c r="J27" s="145"/>
      <c r="K27" s="145"/>
      <c r="L27" s="145">
        <f>Flex4RES!BD58</f>
        <v>369.34869641636567</v>
      </c>
      <c r="M27" s="145">
        <f t="shared" si="0"/>
        <v>369.34869641636567</v>
      </c>
      <c r="N27" s="145">
        <f>M27*N84</f>
        <v>361.52719460990147</v>
      </c>
      <c r="O27" s="145">
        <f>N27*O84</f>
        <v>126.01308465970122</v>
      </c>
      <c r="P27" s="145">
        <f>O27*P84</f>
        <v>3.476223025095206</v>
      </c>
      <c r="Q27" s="145">
        <v>0</v>
      </c>
      <c r="R27" s="145">
        <v>0</v>
      </c>
      <c r="S27" s="162">
        <v>0</v>
      </c>
      <c r="T27" s="143">
        <v>12.412131871564219</v>
      </c>
      <c r="U27" s="145">
        <v>0.14054216114566692</v>
      </c>
      <c r="V27" s="145">
        <v>3.7493554949453962</v>
      </c>
      <c r="W27" s="160">
        <v>3.1536000000000002E-2</v>
      </c>
      <c r="X27" s="159"/>
      <c r="Y27" s="159">
        <v>0.08</v>
      </c>
      <c r="AA27" s="72"/>
      <c r="AC27" s="72"/>
      <c r="AD27" s="72"/>
      <c r="AE27" s="72"/>
      <c r="AF27" s="72"/>
    </row>
    <row r="28" spans="1:32" s="72" customFormat="1" ht="12.75" customHeight="1" x14ac:dyDescent="0.3">
      <c r="A28" s="28"/>
      <c r="B28" s="299" t="s">
        <v>208</v>
      </c>
      <c r="C28" s="299" t="s">
        <v>229</v>
      </c>
      <c r="D28" s="299" t="s">
        <v>433</v>
      </c>
      <c r="E28" s="299" t="s">
        <v>46</v>
      </c>
      <c r="F28" s="307" t="s">
        <v>36</v>
      </c>
      <c r="G28" s="299" t="s">
        <v>363</v>
      </c>
      <c r="H28" s="303">
        <v>0.9</v>
      </c>
      <c r="I28" s="299"/>
      <c r="J28" s="299"/>
      <c r="K28" s="299"/>
      <c r="L28" s="303">
        <v>247.19599999999997</v>
      </c>
      <c r="M28" s="303">
        <v>247.19599999999997</v>
      </c>
      <c r="N28" s="303">
        <v>247.19599999999997</v>
      </c>
      <c r="O28" s="303">
        <v>247.19599999999997</v>
      </c>
      <c r="P28" s="303">
        <v>247.19599999999997</v>
      </c>
      <c r="Q28" s="303">
        <v>247.19599999999997</v>
      </c>
      <c r="R28" s="303">
        <v>0</v>
      </c>
      <c r="S28" s="304">
        <v>0</v>
      </c>
      <c r="T28" s="299"/>
      <c r="U28" s="303">
        <v>0.02</v>
      </c>
      <c r="V28" s="303">
        <v>3.3335999999999997</v>
      </c>
      <c r="W28" s="306">
        <v>3.1536000000000002E-2</v>
      </c>
      <c r="X28" s="376">
        <v>0.4</v>
      </c>
      <c r="Y28" s="299">
        <v>1</v>
      </c>
    </row>
    <row r="29" spans="1:32" s="72" customFormat="1" ht="12.75" customHeight="1" x14ac:dyDescent="0.3">
      <c r="B29" s="159" t="s">
        <v>230</v>
      </c>
      <c r="C29" s="159" t="s">
        <v>231</v>
      </c>
      <c r="D29" s="159" t="s">
        <v>433</v>
      </c>
      <c r="E29" s="159" t="s">
        <v>46</v>
      </c>
      <c r="F29" s="135" t="s">
        <v>38</v>
      </c>
      <c r="G29" s="159" t="s">
        <v>363</v>
      </c>
      <c r="H29" s="145">
        <v>0.9</v>
      </c>
      <c r="I29" s="159"/>
      <c r="J29" s="159"/>
      <c r="K29" s="159"/>
      <c r="L29" s="145">
        <v>16</v>
      </c>
      <c r="M29" s="145">
        <v>16</v>
      </c>
      <c r="N29" s="145">
        <v>16</v>
      </c>
      <c r="O29" s="145">
        <v>16</v>
      </c>
      <c r="P29" s="145">
        <v>16</v>
      </c>
      <c r="Q29" s="145">
        <v>16</v>
      </c>
      <c r="R29" s="145">
        <v>0</v>
      </c>
      <c r="S29" s="162">
        <v>0</v>
      </c>
      <c r="T29" s="159"/>
      <c r="U29" s="145">
        <v>0.02</v>
      </c>
      <c r="V29" s="145">
        <v>3.3335999999999997</v>
      </c>
      <c r="W29" s="160">
        <v>3.1536000000000002E-2</v>
      </c>
      <c r="X29" s="372">
        <v>0.4</v>
      </c>
      <c r="Y29" s="159">
        <v>1</v>
      </c>
    </row>
    <row r="30" spans="1:32" s="72" customFormat="1" ht="12.75" customHeight="1" x14ac:dyDescent="0.3">
      <c r="B30" s="288" t="s">
        <v>205</v>
      </c>
      <c r="C30" s="288" t="s">
        <v>232</v>
      </c>
      <c r="D30" s="288" t="s">
        <v>433</v>
      </c>
      <c r="E30" s="288" t="s">
        <v>167</v>
      </c>
      <c r="F30" s="131" t="s">
        <v>36</v>
      </c>
      <c r="G30" s="288" t="s">
        <v>363</v>
      </c>
      <c r="H30" s="292">
        <v>0.99299999999999999</v>
      </c>
      <c r="I30" s="288"/>
      <c r="J30" s="288"/>
      <c r="K30" s="288"/>
      <c r="L30" s="292">
        <v>104.25999999999999</v>
      </c>
      <c r="M30" s="292">
        <v>104.25999999999999</v>
      </c>
      <c r="N30" s="292">
        <v>104.25999999999999</v>
      </c>
      <c r="O30" s="292">
        <v>104.25999999999999</v>
      </c>
      <c r="P30" s="292">
        <v>104.25999999999999</v>
      </c>
      <c r="Q30" s="292">
        <v>104.25999999999999</v>
      </c>
      <c r="R30" s="292">
        <v>0</v>
      </c>
      <c r="S30" s="298">
        <v>0</v>
      </c>
      <c r="T30" s="288"/>
      <c r="U30" s="292">
        <v>0</v>
      </c>
      <c r="V30" s="292">
        <v>3</v>
      </c>
      <c r="W30" s="295">
        <v>3.1536000000000002E-2</v>
      </c>
      <c r="X30" s="371">
        <v>0.12</v>
      </c>
      <c r="Y30" s="288">
        <v>1</v>
      </c>
    </row>
    <row r="31" spans="1:32" s="72" customFormat="1" ht="12.75" customHeight="1" x14ac:dyDescent="0.3">
      <c r="B31" s="159" t="s">
        <v>441</v>
      </c>
      <c r="C31" s="159" t="s">
        <v>233</v>
      </c>
      <c r="D31" s="159" t="s">
        <v>433</v>
      </c>
      <c r="E31" s="159" t="s">
        <v>33</v>
      </c>
      <c r="F31" s="135" t="s">
        <v>36</v>
      </c>
      <c r="G31" s="159" t="s">
        <v>363</v>
      </c>
      <c r="H31" s="145">
        <v>0.95</v>
      </c>
      <c r="I31" s="159"/>
      <c r="J31" s="159"/>
      <c r="K31" s="159"/>
      <c r="L31" s="145">
        <v>453.33871459398074</v>
      </c>
      <c r="M31" s="145">
        <v>453.33871459398074</v>
      </c>
      <c r="N31" s="145">
        <v>453.33871459398074</v>
      </c>
      <c r="O31" s="145">
        <v>453.33871459398074</v>
      </c>
      <c r="P31" s="145">
        <v>453.33871459398074</v>
      </c>
      <c r="Q31" s="145">
        <v>453.33871459398074</v>
      </c>
      <c r="R31" s="145">
        <v>0</v>
      </c>
      <c r="S31" s="162">
        <v>0</v>
      </c>
      <c r="T31" s="159"/>
      <c r="U31" s="145">
        <v>0</v>
      </c>
      <c r="V31" s="145">
        <v>3.3335999999999997</v>
      </c>
      <c r="W31" s="160">
        <v>3.1536000000000002E-2</v>
      </c>
      <c r="X31" s="159">
        <v>0.95</v>
      </c>
      <c r="Y31" s="159">
        <v>1</v>
      </c>
    </row>
    <row r="32" spans="1:32" s="72" customFormat="1" ht="12.75" customHeight="1" x14ac:dyDescent="0.3">
      <c r="B32" s="288" t="s">
        <v>442</v>
      </c>
      <c r="C32" s="288" t="s">
        <v>235</v>
      </c>
      <c r="D32" s="288" t="s">
        <v>433</v>
      </c>
      <c r="E32" s="288" t="s">
        <v>33</v>
      </c>
      <c r="F32" s="131" t="s">
        <v>38</v>
      </c>
      <c r="G32" s="288" t="s">
        <v>363</v>
      </c>
      <c r="H32" s="292">
        <v>0.95</v>
      </c>
      <c r="I32" s="288"/>
      <c r="J32" s="288"/>
      <c r="K32" s="288"/>
      <c r="L32" s="292">
        <v>423.5</v>
      </c>
      <c r="M32" s="292">
        <v>423.5</v>
      </c>
      <c r="N32" s="292">
        <v>423.5</v>
      </c>
      <c r="O32" s="292">
        <v>423.5</v>
      </c>
      <c r="P32" s="292">
        <v>423.5</v>
      </c>
      <c r="Q32" s="292">
        <v>423.5</v>
      </c>
      <c r="R32" s="292">
        <v>0</v>
      </c>
      <c r="S32" s="298">
        <v>0</v>
      </c>
      <c r="T32" s="288"/>
      <c r="U32" s="292">
        <v>0</v>
      </c>
      <c r="V32" s="292">
        <v>3.3335999999999997</v>
      </c>
      <c r="W32" s="295">
        <v>3.1536000000000002E-2</v>
      </c>
      <c r="X32" s="288">
        <v>0.95</v>
      </c>
      <c r="Y32" s="288">
        <v>1</v>
      </c>
    </row>
    <row r="33" spans="1:34" ht="12.75" customHeight="1" x14ac:dyDescent="0.3">
      <c r="A33" s="72"/>
      <c r="B33" s="159" t="s">
        <v>443</v>
      </c>
      <c r="C33" s="159" t="s">
        <v>445</v>
      </c>
      <c r="D33" s="159" t="s">
        <v>433</v>
      </c>
      <c r="E33" s="159" t="s">
        <v>31</v>
      </c>
      <c r="F33" s="135" t="s">
        <v>36</v>
      </c>
      <c r="G33" s="159" t="s">
        <v>363</v>
      </c>
      <c r="H33" s="145">
        <v>1</v>
      </c>
      <c r="I33" s="159"/>
      <c r="J33" s="159"/>
      <c r="K33" s="159"/>
      <c r="L33" s="145">
        <v>327.74699999999996</v>
      </c>
      <c r="M33" s="145">
        <v>327.74699999999996</v>
      </c>
      <c r="N33" s="145">
        <v>327.74699999999996</v>
      </c>
      <c r="O33" s="145">
        <v>327.74699999999996</v>
      </c>
      <c r="P33" s="145">
        <v>327.74699999999996</v>
      </c>
      <c r="Q33" s="145">
        <v>327.74699999999996</v>
      </c>
      <c r="R33" s="145">
        <v>0</v>
      </c>
      <c r="S33" s="162">
        <v>0</v>
      </c>
      <c r="T33" s="159"/>
      <c r="U33" s="145">
        <v>0</v>
      </c>
      <c r="V33" s="145">
        <v>4.7240421455938701</v>
      </c>
      <c r="W33" s="160">
        <v>3.1536000000000002E-2</v>
      </c>
      <c r="X33" s="159">
        <v>1</v>
      </c>
      <c r="Y33" s="159">
        <v>1</v>
      </c>
      <c r="Z33" s="72"/>
      <c r="AA33" s="72"/>
      <c r="AC33" s="72"/>
      <c r="AD33" s="72"/>
      <c r="AE33" s="72"/>
      <c r="AF33" s="72"/>
    </row>
    <row r="34" spans="1:34" ht="12.75" customHeight="1" x14ac:dyDescent="0.3">
      <c r="A34" s="72"/>
      <c r="B34" s="288" t="s">
        <v>444</v>
      </c>
      <c r="C34" s="288" t="s">
        <v>446</v>
      </c>
      <c r="D34" s="288" t="s">
        <v>433</v>
      </c>
      <c r="E34" s="288" t="s">
        <v>31</v>
      </c>
      <c r="F34" s="131" t="s">
        <v>38</v>
      </c>
      <c r="G34" s="288" t="s">
        <v>363</v>
      </c>
      <c r="H34" s="292">
        <v>1</v>
      </c>
      <c r="I34" s="288"/>
      <c r="J34" s="288"/>
      <c r="K34" s="288"/>
      <c r="L34" s="292">
        <v>276</v>
      </c>
      <c r="M34" s="292">
        <v>276</v>
      </c>
      <c r="N34" s="292">
        <v>276</v>
      </c>
      <c r="O34" s="292">
        <v>276</v>
      </c>
      <c r="P34" s="292">
        <v>276</v>
      </c>
      <c r="Q34" s="292">
        <v>276</v>
      </c>
      <c r="R34" s="292">
        <v>0</v>
      </c>
      <c r="S34" s="298">
        <v>0</v>
      </c>
      <c r="T34" s="288"/>
      <c r="U34" s="292">
        <v>0</v>
      </c>
      <c r="V34" s="292">
        <v>4.7240421455938701</v>
      </c>
      <c r="W34" s="295">
        <v>3.1536000000000002E-2</v>
      </c>
      <c r="X34" s="288">
        <v>1</v>
      </c>
      <c r="Y34" s="288">
        <v>1</v>
      </c>
      <c r="Z34" s="72"/>
    </row>
    <row r="35" spans="1:34" ht="12.6" customHeight="1" x14ac:dyDescent="0.3">
      <c r="A35" s="72"/>
      <c r="B35" s="159" t="s">
        <v>240</v>
      </c>
      <c r="C35" s="159" t="s">
        <v>241</v>
      </c>
      <c r="D35" s="159" t="s">
        <v>433</v>
      </c>
      <c r="E35" s="159" t="s">
        <v>37</v>
      </c>
      <c r="F35" s="135" t="s">
        <v>36</v>
      </c>
      <c r="G35" s="159" t="s">
        <v>363</v>
      </c>
      <c r="H35" s="145">
        <v>0.91334806643669675</v>
      </c>
      <c r="I35" s="159"/>
      <c r="J35" s="159"/>
      <c r="K35" s="159"/>
      <c r="L35" s="145">
        <v>45.9</v>
      </c>
      <c r="M35" s="145">
        <v>45.9</v>
      </c>
      <c r="N35" s="145">
        <v>45.9</v>
      </c>
      <c r="O35" s="145">
        <v>45.9</v>
      </c>
      <c r="P35" s="145">
        <v>45.9</v>
      </c>
      <c r="Q35" s="145">
        <v>45.9</v>
      </c>
      <c r="R35" s="145">
        <v>0</v>
      </c>
      <c r="S35" s="162">
        <v>0</v>
      </c>
      <c r="T35" s="159"/>
      <c r="U35" s="145">
        <v>0</v>
      </c>
      <c r="V35" s="145">
        <v>5.7429967315962518</v>
      </c>
      <c r="W35" s="160">
        <v>3.1536000000000002E-2</v>
      </c>
      <c r="X35" s="159">
        <v>0.95</v>
      </c>
      <c r="Y35" s="159">
        <v>1</v>
      </c>
      <c r="Z35" s="72"/>
    </row>
    <row r="36" spans="1:34" ht="12.75" customHeight="1" x14ac:dyDescent="0.3">
      <c r="A36" s="72"/>
      <c r="B36" s="288" t="s">
        <v>242</v>
      </c>
      <c r="C36" s="288" t="s">
        <v>243</v>
      </c>
      <c r="D36" s="288" t="s">
        <v>433</v>
      </c>
      <c r="E36" s="288" t="s">
        <v>37</v>
      </c>
      <c r="F36" s="131" t="s">
        <v>38</v>
      </c>
      <c r="G36" s="288" t="s">
        <v>363</v>
      </c>
      <c r="H36" s="292">
        <v>0.91334806643669675</v>
      </c>
      <c r="I36" s="288"/>
      <c r="J36" s="288"/>
      <c r="K36" s="288"/>
      <c r="L36" s="292">
        <v>195</v>
      </c>
      <c r="M36" s="292">
        <v>195</v>
      </c>
      <c r="N36" s="292">
        <v>195</v>
      </c>
      <c r="O36" s="292">
        <v>195</v>
      </c>
      <c r="P36" s="292">
        <v>195</v>
      </c>
      <c r="Q36" s="292">
        <v>195</v>
      </c>
      <c r="R36" s="292">
        <v>0</v>
      </c>
      <c r="S36" s="298">
        <v>0</v>
      </c>
      <c r="T36" s="288"/>
      <c r="U36" s="292">
        <v>0</v>
      </c>
      <c r="V36" s="292">
        <v>5.7429967315962518</v>
      </c>
      <c r="W36" s="295">
        <v>3.1536000000000002E-2</v>
      </c>
      <c r="X36" s="371">
        <v>0.2</v>
      </c>
      <c r="Y36" s="288">
        <v>1</v>
      </c>
      <c r="AC36" s="1"/>
      <c r="AD36" s="1"/>
      <c r="AE36" s="1"/>
      <c r="AF36" s="1"/>
      <c r="AG36" s="1"/>
      <c r="AH36" s="1"/>
    </row>
    <row r="37" spans="1:34" s="72" customFormat="1" ht="12.75" customHeight="1" x14ac:dyDescent="0.3">
      <c r="A37" s="69"/>
      <c r="B37" s="159" t="s">
        <v>244</v>
      </c>
      <c r="C37" s="159" t="s">
        <v>245</v>
      </c>
      <c r="D37" s="159" t="s">
        <v>433</v>
      </c>
      <c r="E37" s="159" t="s">
        <v>41</v>
      </c>
      <c r="F37" s="135" t="s">
        <v>36</v>
      </c>
      <c r="G37" s="159" t="s">
        <v>364</v>
      </c>
      <c r="H37" s="145">
        <v>0.91334806643669675</v>
      </c>
      <c r="I37" s="159"/>
      <c r="J37" s="159"/>
      <c r="K37" s="159"/>
      <c r="L37" s="145">
        <v>7.444</v>
      </c>
      <c r="M37" s="145">
        <v>7.444</v>
      </c>
      <c r="N37" s="145">
        <v>7.444</v>
      </c>
      <c r="O37" s="145">
        <v>7.444</v>
      </c>
      <c r="P37" s="145">
        <v>7.444</v>
      </c>
      <c r="Q37" s="145">
        <v>7.444</v>
      </c>
      <c r="R37" s="145">
        <v>0</v>
      </c>
      <c r="S37" s="162">
        <v>0</v>
      </c>
      <c r="T37" s="159"/>
      <c r="U37" s="366">
        <v>0.41795436039233291</v>
      </c>
      <c r="V37" s="367">
        <v>13.658333333333333</v>
      </c>
      <c r="W37" s="160">
        <v>3.1536000000000002E-2</v>
      </c>
      <c r="X37" s="159">
        <v>0.95</v>
      </c>
      <c r="Y37" s="159">
        <v>1</v>
      </c>
      <c r="AC37" s="1"/>
      <c r="AD37" s="1"/>
      <c r="AE37" s="1"/>
      <c r="AF37" s="1"/>
      <c r="AG37" s="1"/>
      <c r="AH37" s="1"/>
    </row>
    <row r="38" spans="1:34" s="72" customFormat="1" ht="12.75" customHeight="1" x14ac:dyDescent="0.3">
      <c r="A38" s="69"/>
      <c r="B38" s="309" t="s">
        <v>246</v>
      </c>
      <c r="C38" s="309" t="s">
        <v>247</v>
      </c>
      <c r="D38" s="309" t="s">
        <v>433</v>
      </c>
      <c r="E38" s="309" t="s">
        <v>41</v>
      </c>
      <c r="F38" s="310" t="s">
        <v>38</v>
      </c>
      <c r="G38" s="309" t="s">
        <v>364</v>
      </c>
      <c r="H38" s="311">
        <v>0.91334806643669675</v>
      </c>
      <c r="I38" s="309"/>
      <c r="J38" s="309"/>
      <c r="K38" s="309"/>
      <c r="L38" s="311">
        <v>32</v>
      </c>
      <c r="M38" s="311">
        <v>32</v>
      </c>
      <c r="N38" s="311">
        <v>32</v>
      </c>
      <c r="O38" s="311">
        <v>32</v>
      </c>
      <c r="P38" s="311">
        <v>32</v>
      </c>
      <c r="Q38" s="311">
        <v>32</v>
      </c>
      <c r="R38" s="311">
        <v>0</v>
      </c>
      <c r="S38" s="312">
        <v>0</v>
      </c>
      <c r="T38" s="309"/>
      <c r="U38" s="362">
        <v>0.41795436039233291</v>
      </c>
      <c r="V38" s="363">
        <v>13.658333333333333</v>
      </c>
      <c r="W38" s="313">
        <v>3.1536000000000002E-2</v>
      </c>
      <c r="X38" s="309">
        <v>0.95</v>
      </c>
      <c r="Y38" s="309">
        <v>1</v>
      </c>
      <c r="AC38" s="1"/>
      <c r="AD38" s="1"/>
      <c r="AE38" s="1"/>
      <c r="AF38" s="1"/>
      <c r="AG38" s="1"/>
      <c r="AH38" s="1"/>
    </row>
    <row r="39" spans="1:34" s="72" customFormat="1" ht="12.75" customHeight="1" x14ac:dyDescent="0.3">
      <c r="A39" s="69"/>
      <c r="B39" s="137" t="s">
        <v>208</v>
      </c>
      <c r="C39" s="137" t="s">
        <v>229</v>
      </c>
      <c r="D39" s="137" t="s">
        <v>434</v>
      </c>
      <c r="E39" s="137" t="s">
        <v>46</v>
      </c>
      <c r="F39" s="138" t="s">
        <v>36</v>
      </c>
      <c r="G39" s="137" t="s">
        <v>363</v>
      </c>
      <c r="H39" s="139">
        <v>0.9</v>
      </c>
      <c r="I39" s="137"/>
      <c r="J39" s="137"/>
      <c r="K39" s="137"/>
      <c r="L39" s="139">
        <v>37.57</v>
      </c>
      <c r="M39" s="139">
        <v>37.57</v>
      </c>
      <c r="N39" s="139">
        <v>37.57</v>
      </c>
      <c r="O39" s="139">
        <v>37.57</v>
      </c>
      <c r="P39" s="139">
        <v>37.57</v>
      </c>
      <c r="Q39" s="139">
        <v>37.57</v>
      </c>
      <c r="R39" s="139">
        <v>0</v>
      </c>
      <c r="S39" s="161">
        <v>0</v>
      </c>
      <c r="T39" s="137"/>
      <c r="U39" s="137">
        <v>0.02</v>
      </c>
      <c r="V39" s="139">
        <v>3.3335999999999997</v>
      </c>
      <c r="W39" s="141">
        <v>3.1536000000000002E-2</v>
      </c>
      <c r="X39" s="375">
        <v>0.4</v>
      </c>
      <c r="Y39" s="137">
        <v>1</v>
      </c>
      <c r="AC39" s="1"/>
      <c r="AD39" s="1"/>
      <c r="AE39" s="1"/>
      <c r="AF39" s="1"/>
      <c r="AG39" s="1"/>
      <c r="AH39" s="1"/>
    </row>
    <row r="40" spans="1:34" s="72" customFormat="1" ht="12.75" customHeight="1" x14ac:dyDescent="0.3">
      <c r="A40" s="69"/>
      <c r="B40" s="288" t="s">
        <v>230</v>
      </c>
      <c r="C40" s="288" t="s">
        <v>231</v>
      </c>
      <c r="D40" s="288" t="s">
        <v>434</v>
      </c>
      <c r="E40" s="288" t="s">
        <v>46</v>
      </c>
      <c r="F40" s="131" t="s">
        <v>38</v>
      </c>
      <c r="G40" s="288" t="s">
        <v>363</v>
      </c>
      <c r="H40" s="292">
        <v>0.9</v>
      </c>
      <c r="I40" s="288"/>
      <c r="J40" s="288"/>
      <c r="K40" s="288"/>
      <c r="L40" s="292">
        <v>13</v>
      </c>
      <c r="M40" s="292">
        <v>13</v>
      </c>
      <c r="N40" s="292">
        <v>13</v>
      </c>
      <c r="O40" s="292">
        <v>13</v>
      </c>
      <c r="P40" s="292">
        <v>13</v>
      </c>
      <c r="Q40" s="292">
        <v>13</v>
      </c>
      <c r="R40" s="292">
        <v>0</v>
      </c>
      <c r="S40" s="298">
        <v>0</v>
      </c>
      <c r="T40" s="288"/>
      <c r="U40" s="288">
        <v>0.02</v>
      </c>
      <c r="V40" s="292">
        <v>3.3335999999999997</v>
      </c>
      <c r="W40" s="295">
        <v>3.1536000000000002E-2</v>
      </c>
      <c r="X40" s="371">
        <v>0.4</v>
      </c>
      <c r="Y40" s="288">
        <v>1</v>
      </c>
      <c r="AC40" s="1"/>
      <c r="AD40" s="1"/>
      <c r="AE40" s="1"/>
      <c r="AF40" s="1"/>
      <c r="AG40" s="1"/>
      <c r="AH40" s="1"/>
    </row>
    <row r="41" spans="1:34" s="72" customFormat="1" ht="12.75" customHeight="1" x14ac:dyDescent="0.3">
      <c r="A41" s="69"/>
      <c r="B41" s="159" t="s">
        <v>205</v>
      </c>
      <c r="C41" s="159" t="s">
        <v>232</v>
      </c>
      <c r="D41" s="159" t="s">
        <v>434</v>
      </c>
      <c r="E41" s="159" t="s">
        <v>167</v>
      </c>
      <c r="F41" s="135" t="s">
        <v>36</v>
      </c>
      <c r="G41" s="159" t="s">
        <v>363</v>
      </c>
      <c r="H41" s="145">
        <v>0.99299999999999999</v>
      </c>
      <c r="I41" s="159"/>
      <c r="J41" s="159"/>
      <c r="K41" s="159"/>
      <c r="L41" s="145">
        <v>50.257999999999996</v>
      </c>
      <c r="M41" s="145">
        <v>50.257999999999996</v>
      </c>
      <c r="N41" s="145">
        <v>50.257999999999996</v>
      </c>
      <c r="O41" s="145">
        <v>50.257999999999996</v>
      </c>
      <c r="P41" s="145">
        <v>50.257999999999996</v>
      </c>
      <c r="Q41" s="145">
        <v>50.257999999999996</v>
      </c>
      <c r="R41" s="145">
        <v>0</v>
      </c>
      <c r="S41" s="162">
        <v>0</v>
      </c>
      <c r="T41" s="159"/>
      <c r="U41" s="159">
        <v>0</v>
      </c>
      <c r="V41" s="145">
        <v>3</v>
      </c>
      <c r="W41" s="160">
        <v>3.1536000000000002E-2</v>
      </c>
      <c r="X41" s="372">
        <v>0.12</v>
      </c>
      <c r="Y41" s="159">
        <v>1</v>
      </c>
      <c r="AC41" s="1"/>
      <c r="AD41" s="1"/>
      <c r="AE41" s="1"/>
      <c r="AF41" s="1"/>
      <c r="AG41" s="1"/>
      <c r="AH41" s="1"/>
    </row>
    <row r="42" spans="1:34" s="72" customFormat="1" ht="12.75" customHeight="1" x14ac:dyDescent="0.3">
      <c r="A42" s="69"/>
      <c r="B42" s="288" t="s">
        <v>248</v>
      </c>
      <c r="C42" s="288" t="s">
        <v>249</v>
      </c>
      <c r="D42" s="288" t="s">
        <v>434</v>
      </c>
      <c r="E42" s="288" t="s">
        <v>167</v>
      </c>
      <c r="F42" s="131" t="s">
        <v>38</v>
      </c>
      <c r="G42" s="288" t="s">
        <v>363</v>
      </c>
      <c r="H42" s="292">
        <v>0.99299999999999999</v>
      </c>
      <c r="I42" s="288"/>
      <c r="J42" s="288"/>
      <c r="K42" s="288"/>
      <c r="L42" s="292">
        <v>27</v>
      </c>
      <c r="M42" s="292">
        <v>27</v>
      </c>
      <c r="N42" s="292">
        <v>27</v>
      </c>
      <c r="O42" s="292">
        <v>27</v>
      </c>
      <c r="P42" s="292">
        <v>27</v>
      </c>
      <c r="Q42" s="292">
        <v>27</v>
      </c>
      <c r="R42" s="292">
        <v>0</v>
      </c>
      <c r="S42" s="298">
        <v>0</v>
      </c>
      <c r="T42" s="288"/>
      <c r="U42" s="288">
        <v>0</v>
      </c>
      <c r="V42" s="292">
        <v>3</v>
      </c>
      <c r="W42" s="295">
        <v>3.1536000000000002E-2</v>
      </c>
      <c r="X42" s="371">
        <v>0.12</v>
      </c>
      <c r="Y42" s="288">
        <v>1</v>
      </c>
      <c r="AC42" s="1"/>
      <c r="AD42" s="1"/>
      <c r="AE42" s="1"/>
      <c r="AF42" s="1"/>
      <c r="AG42" s="1"/>
      <c r="AH42" s="1"/>
    </row>
    <row r="43" spans="1:34" s="72" customFormat="1" ht="12.75" customHeight="1" x14ac:dyDescent="0.3">
      <c r="A43" s="69"/>
      <c r="B43" s="159" t="s">
        <v>441</v>
      </c>
      <c r="C43" s="159" t="s">
        <v>233</v>
      </c>
      <c r="D43" s="159" t="s">
        <v>434</v>
      </c>
      <c r="E43" s="159" t="s">
        <v>33</v>
      </c>
      <c r="F43" s="135" t="s">
        <v>36</v>
      </c>
      <c r="G43" s="159" t="s">
        <v>363</v>
      </c>
      <c r="H43" s="145">
        <v>0.95</v>
      </c>
      <c r="I43" s="159"/>
      <c r="J43" s="159"/>
      <c r="K43" s="159"/>
      <c r="L43" s="145">
        <v>83.665000000000006</v>
      </c>
      <c r="M43" s="145">
        <v>83.665000000000006</v>
      </c>
      <c r="N43" s="145">
        <v>83.665000000000006</v>
      </c>
      <c r="O43" s="145">
        <v>83.665000000000006</v>
      </c>
      <c r="P43" s="145">
        <v>83.665000000000006</v>
      </c>
      <c r="Q43" s="145">
        <v>83.665000000000006</v>
      </c>
      <c r="R43" s="145">
        <v>0</v>
      </c>
      <c r="S43" s="162">
        <v>0</v>
      </c>
      <c r="T43" s="159"/>
      <c r="U43" s="159">
        <v>0</v>
      </c>
      <c r="V43" s="145">
        <v>3.3335999999999997</v>
      </c>
      <c r="W43" s="160">
        <v>3.1536000000000002E-2</v>
      </c>
      <c r="X43" s="159">
        <v>0.95</v>
      </c>
      <c r="Y43" s="159">
        <v>1</v>
      </c>
      <c r="AC43" s="1"/>
      <c r="AD43" s="1"/>
      <c r="AE43" s="1"/>
      <c r="AF43" s="1"/>
      <c r="AG43" s="1"/>
      <c r="AH43" s="1"/>
    </row>
    <row r="44" spans="1:34" s="72" customFormat="1" ht="12.75" customHeight="1" x14ac:dyDescent="0.3">
      <c r="A44" s="69"/>
      <c r="B44" s="288" t="s">
        <v>442</v>
      </c>
      <c r="C44" s="288" t="s">
        <v>250</v>
      </c>
      <c r="D44" s="288" t="s">
        <v>434</v>
      </c>
      <c r="E44" s="288" t="s">
        <v>33</v>
      </c>
      <c r="F44" s="131" t="s">
        <v>38</v>
      </c>
      <c r="G44" s="288" t="s">
        <v>363</v>
      </c>
      <c r="H44" s="292">
        <v>0.95</v>
      </c>
      <c r="I44" s="288"/>
      <c r="J44" s="288"/>
      <c r="K44" s="288"/>
      <c r="L44" s="292">
        <v>128.6</v>
      </c>
      <c r="M44" s="292">
        <v>128.6</v>
      </c>
      <c r="N44" s="292">
        <v>128.6</v>
      </c>
      <c r="O44" s="292">
        <v>128.6</v>
      </c>
      <c r="P44" s="292">
        <v>128.6</v>
      </c>
      <c r="Q44" s="292">
        <v>128.6</v>
      </c>
      <c r="R44" s="292">
        <v>0</v>
      </c>
      <c r="S44" s="298">
        <v>0</v>
      </c>
      <c r="T44" s="288"/>
      <c r="U44" s="288">
        <v>0</v>
      </c>
      <c r="V44" s="292">
        <v>3.3335999999999997</v>
      </c>
      <c r="W44" s="295">
        <v>3.1536000000000002E-2</v>
      </c>
      <c r="X44" s="288">
        <v>0.95</v>
      </c>
      <c r="Y44" s="288">
        <v>1</v>
      </c>
      <c r="AC44" s="1"/>
      <c r="AD44" s="1"/>
      <c r="AE44" s="1"/>
      <c r="AF44" s="1"/>
      <c r="AG44" s="1"/>
      <c r="AH44" s="1"/>
    </row>
    <row r="45" spans="1:34" ht="12.75" customHeight="1" x14ac:dyDescent="0.3">
      <c r="B45" s="159" t="s">
        <v>443</v>
      </c>
      <c r="C45" s="159" t="s">
        <v>445</v>
      </c>
      <c r="D45" s="159" t="s">
        <v>434</v>
      </c>
      <c r="E45" s="159" t="s">
        <v>31</v>
      </c>
      <c r="F45" s="135" t="s">
        <v>36</v>
      </c>
      <c r="G45" s="159" t="s">
        <v>363</v>
      </c>
      <c r="H45" s="145">
        <v>1</v>
      </c>
      <c r="I45" s="159"/>
      <c r="J45" s="159"/>
      <c r="K45" s="159"/>
      <c r="L45" s="145">
        <v>84.210000000000008</v>
      </c>
      <c r="M45" s="145">
        <v>84.210000000000008</v>
      </c>
      <c r="N45" s="145">
        <v>84.210000000000008</v>
      </c>
      <c r="O45" s="145">
        <v>84.210000000000008</v>
      </c>
      <c r="P45" s="145">
        <v>84.210000000000008</v>
      </c>
      <c r="Q45" s="145">
        <v>84.210000000000008</v>
      </c>
      <c r="R45" s="145">
        <v>0</v>
      </c>
      <c r="S45" s="162">
        <v>0</v>
      </c>
      <c r="T45" s="159"/>
      <c r="U45" s="159">
        <v>0</v>
      </c>
      <c r="V45" s="145">
        <v>4.7240421455938701</v>
      </c>
      <c r="W45" s="160">
        <v>3.1536000000000002E-2</v>
      </c>
      <c r="X45" s="159">
        <v>1</v>
      </c>
      <c r="Y45" s="159">
        <v>1</v>
      </c>
    </row>
    <row r="46" spans="1:34" s="72" customFormat="1" ht="12.75" customHeight="1" x14ac:dyDescent="0.3">
      <c r="A46" s="69"/>
      <c r="B46" s="288" t="s">
        <v>444</v>
      </c>
      <c r="C46" s="288" t="s">
        <v>446</v>
      </c>
      <c r="D46" s="288" t="s">
        <v>434</v>
      </c>
      <c r="E46" s="288" t="s">
        <v>31</v>
      </c>
      <c r="F46" s="131" t="s">
        <v>38</v>
      </c>
      <c r="G46" s="288" t="s">
        <v>363</v>
      </c>
      <c r="H46" s="292">
        <v>1</v>
      </c>
      <c r="I46" s="288"/>
      <c r="J46" s="288"/>
      <c r="K46" s="288"/>
      <c r="L46" s="292">
        <v>89.5</v>
      </c>
      <c r="M46" s="292">
        <v>89.5</v>
      </c>
      <c r="N46" s="292">
        <v>89.5</v>
      </c>
      <c r="O46" s="292">
        <v>89.5</v>
      </c>
      <c r="P46" s="292">
        <v>89.5</v>
      </c>
      <c r="Q46" s="292">
        <v>89.5</v>
      </c>
      <c r="R46" s="292">
        <v>0</v>
      </c>
      <c r="S46" s="298">
        <v>0</v>
      </c>
      <c r="T46" s="288"/>
      <c r="U46" s="288">
        <v>0</v>
      </c>
      <c r="V46" s="292">
        <v>4.7240421455938701</v>
      </c>
      <c r="W46" s="295">
        <v>3.1536000000000002E-2</v>
      </c>
      <c r="X46" s="288">
        <v>1</v>
      </c>
      <c r="Y46" s="288">
        <v>1</v>
      </c>
      <c r="AC46" s="1"/>
      <c r="AD46" s="1"/>
      <c r="AE46" s="1"/>
      <c r="AF46" s="1"/>
      <c r="AG46" s="1"/>
      <c r="AH46" s="1"/>
    </row>
    <row r="47" spans="1:34" s="72" customFormat="1" ht="12.75" customHeight="1" x14ac:dyDescent="0.3">
      <c r="B47" s="159" t="s">
        <v>240</v>
      </c>
      <c r="C47" s="159" t="s">
        <v>241</v>
      </c>
      <c r="D47" s="159" t="s">
        <v>434</v>
      </c>
      <c r="E47" s="159" t="s">
        <v>37</v>
      </c>
      <c r="F47" s="135" t="s">
        <v>36</v>
      </c>
      <c r="G47" s="159" t="s">
        <v>363</v>
      </c>
      <c r="H47" s="145">
        <v>0.91334806643669675</v>
      </c>
      <c r="I47" s="159"/>
      <c r="J47" s="159"/>
      <c r="K47" s="159"/>
      <c r="L47" s="145">
        <v>17.244999999999997</v>
      </c>
      <c r="M47" s="145">
        <v>17.244999999999997</v>
      </c>
      <c r="N47" s="145">
        <v>17.244999999999997</v>
      </c>
      <c r="O47" s="145">
        <v>17.244999999999997</v>
      </c>
      <c r="P47" s="145">
        <v>17.244999999999997</v>
      </c>
      <c r="Q47" s="145">
        <v>17.244999999999997</v>
      </c>
      <c r="R47" s="145">
        <v>0</v>
      </c>
      <c r="S47" s="162">
        <v>0</v>
      </c>
      <c r="T47" s="159"/>
      <c r="U47" s="159">
        <v>0</v>
      </c>
      <c r="V47" s="145">
        <v>5.7429967315962518</v>
      </c>
      <c r="W47" s="160">
        <v>3.1536000000000002E-2</v>
      </c>
      <c r="X47" s="372">
        <v>0.2</v>
      </c>
      <c r="Y47" s="159">
        <v>1</v>
      </c>
      <c r="AC47" s="1"/>
      <c r="AD47" s="1"/>
      <c r="AE47" s="1"/>
      <c r="AF47" s="1"/>
      <c r="AG47" s="1"/>
      <c r="AH47" s="1"/>
    </row>
    <row r="48" spans="1:34" ht="12.75" customHeight="1" x14ac:dyDescent="0.3">
      <c r="B48" s="288" t="s">
        <v>244</v>
      </c>
      <c r="C48" s="288" t="s">
        <v>245</v>
      </c>
      <c r="D48" s="288" t="s">
        <v>434</v>
      </c>
      <c r="E48" s="288" t="s">
        <v>41</v>
      </c>
      <c r="F48" s="131" t="s">
        <v>36</v>
      </c>
      <c r="G48" s="288" t="s">
        <v>364</v>
      </c>
      <c r="H48" s="292">
        <v>0.91334806643669675</v>
      </c>
      <c r="I48" s="288"/>
      <c r="J48" s="288"/>
      <c r="K48" s="288"/>
      <c r="L48" s="292">
        <v>16</v>
      </c>
      <c r="M48" s="292">
        <v>16</v>
      </c>
      <c r="N48" s="292">
        <v>16</v>
      </c>
      <c r="O48" s="292">
        <v>16</v>
      </c>
      <c r="P48" s="292">
        <v>16</v>
      </c>
      <c r="Q48" s="292">
        <v>16</v>
      </c>
      <c r="R48" s="292">
        <v>0</v>
      </c>
      <c r="S48" s="298">
        <v>0</v>
      </c>
      <c r="T48" s="288"/>
      <c r="U48" s="362">
        <v>0.41795436039233291</v>
      </c>
      <c r="V48" s="363">
        <v>13.658333333333333</v>
      </c>
      <c r="W48" s="295">
        <v>3.1536000000000002E-2</v>
      </c>
      <c r="X48" s="288">
        <v>0.95</v>
      </c>
      <c r="Y48" s="288">
        <v>1</v>
      </c>
    </row>
    <row r="49" spans="1:34" s="72" customFormat="1" ht="12.75" customHeight="1" x14ac:dyDescent="0.3">
      <c r="B49" s="163" t="s">
        <v>246</v>
      </c>
      <c r="C49" s="163" t="s">
        <v>247</v>
      </c>
      <c r="D49" s="163" t="s">
        <v>434</v>
      </c>
      <c r="E49" s="163" t="s">
        <v>41</v>
      </c>
      <c r="F49" s="164" t="s">
        <v>38</v>
      </c>
      <c r="G49" s="163" t="s">
        <v>364</v>
      </c>
      <c r="H49" s="308">
        <v>0.91334806643669675</v>
      </c>
      <c r="I49" s="163"/>
      <c r="J49" s="163"/>
      <c r="K49" s="163"/>
      <c r="L49" s="308">
        <v>70</v>
      </c>
      <c r="M49" s="308">
        <v>70</v>
      </c>
      <c r="N49" s="308">
        <v>70</v>
      </c>
      <c r="O49" s="308">
        <v>70</v>
      </c>
      <c r="P49" s="308">
        <v>70</v>
      </c>
      <c r="Q49" s="308">
        <v>70</v>
      </c>
      <c r="R49" s="308">
        <v>0</v>
      </c>
      <c r="S49" s="314">
        <v>0</v>
      </c>
      <c r="T49" s="163"/>
      <c r="U49" s="360">
        <v>0.41795436039233291</v>
      </c>
      <c r="V49" s="361">
        <v>13.658333333333333</v>
      </c>
      <c r="W49" s="173">
        <v>3.1536000000000002E-2</v>
      </c>
      <c r="X49" s="163">
        <v>0.95</v>
      </c>
      <c r="Y49" s="163">
        <v>1</v>
      </c>
      <c r="AC49" s="1"/>
      <c r="AD49" s="1"/>
      <c r="AE49" s="1"/>
      <c r="AF49" s="1"/>
      <c r="AG49" s="1"/>
      <c r="AH49" s="1"/>
    </row>
    <row r="50" spans="1:34" s="72" customFormat="1" ht="12.75" customHeight="1" x14ac:dyDescent="0.3">
      <c r="AC50" s="1"/>
      <c r="AD50" s="1"/>
      <c r="AE50" s="1"/>
      <c r="AF50" s="1"/>
      <c r="AG50" s="1"/>
      <c r="AH50" s="1"/>
    </row>
    <row r="51" spans="1:34" s="72" customFormat="1" ht="12.75" customHeight="1" x14ac:dyDescent="0.3">
      <c r="AC51" s="1"/>
      <c r="AD51" s="1"/>
      <c r="AE51" s="1"/>
      <c r="AF51" s="1"/>
      <c r="AG51" s="1"/>
      <c r="AH51" s="1"/>
    </row>
    <row r="52" spans="1:34" ht="12.75" customHeight="1" x14ac:dyDescent="0.3">
      <c r="A52" s="25"/>
      <c r="AC52" s="1"/>
      <c r="AD52" s="1"/>
      <c r="AE52" s="1"/>
      <c r="AF52" s="1"/>
      <c r="AG52" s="1"/>
      <c r="AH52" s="1"/>
    </row>
    <row r="53" spans="1:34" s="72" customFormat="1" ht="12.75" customHeight="1" x14ac:dyDescent="0.3">
      <c r="A53" s="69"/>
      <c r="B53" s="158" t="s">
        <v>253</v>
      </c>
      <c r="AC53" s="1"/>
      <c r="AD53" s="1"/>
      <c r="AE53" s="1"/>
      <c r="AF53" s="1"/>
      <c r="AG53" s="1"/>
      <c r="AH53" s="1"/>
    </row>
    <row r="54" spans="1:34" s="72" customFormat="1" ht="12.75" customHeight="1" x14ac:dyDescent="0.3">
      <c r="A54" s="69"/>
      <c r="AC54" s="1"/>
      <c r="AD54" s="1"/>
      <c r="AE54" s="1"/>
      <c r="AF54" s="1"/>
      <c r="AG54" s="1"/>
      <c r="AH54" s="1"/>
    </row>
    <row r="55" spans="1:34" s="72" customFormat="1" ht="12.75" customHeight="1" x14ac:dyDescent="0.3">
      <c r="A55" s="69"/>
      <c r="B55" s="136" t="s">
        <v>208</v>
      </c>
      <c r="C55" s="137" t="s">
        <v>209</v>
      </c>
      <c r="D55" s="137" t="s">
        <v>433</v>
      </c>
      <c r="E55" s="137" t="s">
        <v>46</v>
      </c>
      <c r="F55" s="138" t="s">
        <v>36</v>
      </c>
      <c r="G55" s="137"/>
      <c r="H55" s="137">
        <v>0.9</v>
      </c>
      <c r="I55" s="137"/>
      <c r="J55" s="137"/>
      <c r="K55" s="137"/>
      <c r="L55" s="139">
        <v>416.66666666666669</v>
      </c>
      <c r="M55" s="139">
        <v>416.66666666666669</v>
      </c>
      <c r="N55" s="139">
        <v>416.66666666666669</v>
      </c>
      <c r="O55" s="139">
        <v>416.66666666666669</v>
      </c>
      <c r="P55" s="139">
        <v>416.66666666666669</v>
      </c>
      <c r="Q55" s="139">
        <v>416.66666666666669</v>
      </c>
      <c r="R55" s="137">
        <v>0</v>
      </c>
      <c r="S55" s="138">
        <v>0</v>
      </c>
      <c r="T55" s="137"/>
      <c r="U55" s="137">
        <v>0.02</v>
      </c>
      <c r="V55" s="140">
        <f>12*0.2778</f>
        <v>3.3335999999999997</v>
      </c>
      <c r="W55" s="141">
        <f t="shared" ref="W55:W61" si="1">3.6 * 8760 / 1000000</f>
        <v>3.1536000000000002E-2</v>
      </c>
      <c r="X55" s="137">
        <v>0.95</v>
      </c>
      <c r="Y55" s="137">
        <v>1</v>
      </c>
      <c r="AC55" s="1"/>
      <c r="AD55" s="1"/>
      <c r="AE55" s="1"/>
      <c r="AF55" s="1"/>
      <c r="AG55" s="1"/>
      <c r="AH55" s="1"/>
    </row>
    <row r="56" spans="1:34" s="72" customFormat="1" ht="12.75" customHeight="1" x14ac:dyDescent="0.3">
      <c r="A56" s="69"/>
      <c r="B56" s="130" t="s">
        <v>205</v>
      </c>
      <c r="C56" s="130" t="s">
        <v>206</v>
      </c>
      <c r="D56" s="130" t="s">
        <v>433</v>
      </c>
      <c r="E56" s="130" t="s">
        <v>167</v>
      </c>
      <c r="F56" s="131" t="s">
        <v>36</v>
      </c>
      <c r="G56" s="288"/>
      <c r="H56" s="130">
        <v>0.99299999999999999</v>
      </c>
      <c r="I56" s="130"/>
      <c r="J56" s="130"/>
      <c r="K56" s="130"/>
      <c r="L56" s="130">
        <v>250</v>
      </c>
      <c r="M56" s="130">
        <v>250</v>
      </c>
      <c r="N56" s="130">
        <v>250</v>
      </c>
      <c r="O56" s="130">
        <v>250</v>
      </c>
      <c r="P56" s="130">
        <v>250</v>
      </c>
      <c r="Q56" s="130">
        <v>250</v>
      </c>
      <c r="R56" s="130">
        <v>0</v>
      </c>
      <c r="S56" s="131">
        <v>0</v>
      </c>
      <c r="T56" s="130"/>
      <c r="U56" s="130">
        <v>0</v>
      </c>
      <c r="V56" s="132">
        <v>3</v>
      </c>
      <c r="W56" s="133">
        <f t="shared" si="1"/>
        <v>3.1536000000000002E-2</v>
      </c>
      <c r="X56" s="130">
        <v>0.95</v>
      </c>
      <c r="Y56" s="130">
        <v>1</v>
      </c>
      <c r="AC56" s="1"/>
      <c r="AD56" s="1"/>
      <c r="AE56" s="1"/>
      <c r="AF56" s="1"/>
      <c r="AG56" s="1"/>
      <c r="AH56" s="1"/>
    </row>
    <row r="57" spans="1:34" ht="12.75" customHeight="1" x14ac:dyDescent="0.3">
      <c r="A57" s="25"/>
      <c r="B57" s="134" t="s">
        <v>44</v>
      </c>
      <c r="C57" s="69" t="s">
        <v>207</v>
      </c>
      <c r="D57" s="69" t="s">
        <v>433</v>
      </c>
      <c r="E57" s="142" t="s">
        <v>45</v>
      </c>
      <c r="F57" s="135" t="s">
        <v>36</v>
      </c>
      <c r="G57" s="159"/>
      <c r="H57" s="142">
        <v>0.95</v>
      </c>
      <c r="I57" s="142"/>
      <c r="J57" s="142"/>
      <c r="K57" s="142"/>
      <c r="L57" s="142">
        <v>293.28621908127207</v>
      </c>
      <c r="M57" s="142">
        <v>293.28621908127207</v>
      </c>
      <c r="N57" s="142">
        <v>293.28621908127207</v>
      </c>
      <c r="O57" s="142">
        <v>293.28621908127207</v>
      </c>
      <c r="P57" s="142">
        <v>293.28621908127207</v>
      </c>
      <c r="Q57" s="142">
        <v>293.28621908127207</v>
      </c>
      <c r="R57" s="69">
        <v>0</v>
      </c>
      <c r="S57" s="135">
        <v>0</v>
      </c>
      <c r="T57" s="143"/>
      <c r="U57" s="145">
        <v>0</v>
      </c>
      <c r="V57" s="143">
        <f>12*0.2778</f>
        <v>3.3335999999999997</v>
      </c>
      <c r="W57" s="26">
        <f t="shared" si="1"/>
        <v>3.1536000000000002E-2</v>
      </c>
      <c r="X57" s="69">
        <v>0.95</v>
      </c>
      <c r="Y57" s="69">
        <v>1</v>
      </c>
      <c r="AC57" s="1"/>
      <c r="AD57" s="1"/>
      <c r="AE57" s="1"/>
      <c r="AF57" s="1"/>
      <c r="AG57" s="1"/>
      <c r="AH57" s="1"/>
    </row>
    <row r="58" spans="1:34" s="72" customFormat="1" ht="12.75" customHeight="1" x14ac:dyDescent="0.3">
      <c r="A58" s="69"/>
      <c r="B58" s="130" t="s">
        <v>210</v>
      </c>
      <c r="C58" s="130" t="s">
        <v>211</v>
      </c>
      <c r="D58" s="130" t="s">
        <v>433</v>
      </c>
      <c r="E58" s="130" t="s">
        <v>31</v>
      </c>
      <c r="F58" s="131" t="s">
        <v>36</v>
      </c>
      <c r="G58" s="288"/>
      <c r="H58" s="130">
        <v>1</v>
      </c>
      <c r="I58" s="130"/>
      <c r="J58" s="130"/>
      <c r="K58" s="130"/>
      <c r="L58" s="132">
        <v>63.157894736842103</v>
      </c>
      <c r="M58" s="132">
        <v>63.157894736842103</v>
      </c>
      <c r="N58" s="132">
        <v>63.157894736842103</v>
      </c>
      <c r="O58" s="132">
        <v>63.157894736842103</v>
      </c>
      <c r="P58" s="132">
        <v>63.157894736842103</v>
      </c>
      <c r="Q58" s="132">
        <v>63.157894736842103</v>
      </c>
      <c r="R58" s="130">
        <v>0</v>
      </c>
      <c r="S58" s="131">
        <v>0</v>
      </c>
      <c r="T58" s="130"/>
      <c r="U58" s="130">
        <v>0</v>
      </c>
      <c r="V58" s="106">
        <v>4.7240421455938701</v>
      </c>
      <c r="W58" s="133">
        <f t="shared" ref="W58:W62" si="2">3.6 * 8760 / 1000000</f>
        <v>3.1536000000000002E-2</v>
      </c>
      <c r="X58" s="130">
        <v>1</v>
      </c>
      <c r="Y58" s="130">
        <v>1</v>
      </c>
      <c r="AC58" s="1"/>
      <c r="AD58" s="1"/>
      <c r="AE58" s="1"/>
      <c r="AF58" s="1"/>
      <c r="AG58" s="1"/>
      <c r="AH58" s="1"/>
    </row>
    <row r="59" spans="1:34" s="72" customFormat="1" ht="12.75" customHeight="1" x14ac:dyDescent="0.3">
      <c r="A59" s="69"/>
      <c r="B59" s="137" t="s">
        <v>208</v>
      </c>
      <c r="C59" s="137" t="s">
        <v>209</v>
      </c>
      <c r="D59" s="137" t="s">
        <v>434</v>
      </c>
      <c r="E59" s="137" t="s">
        <v>46</v>
      </c>
      <c r="F59" s="138" t="s">
        <v>36</v>
      </c>
      <c r="G59" s="137"/>
      <c r="H59" s="137">
        <v>0.9</v>
      </c>
      <c r="I59" s="137"/>
      <c r="J59" s="137"/>
      <c r="K59" s="137"/>
      <c r="L59" s="139">
        <v>83.333333333333329</v>
      </c>
      <c r="M59" s="139">
        <v>83.333333333333329</v>
      </c>
      <c r="N59" s="139">
        <v>83.333333333333329</v>
      </c>
      <c r="O59" s="139">
        <v>83.333333333333329</v>
      </c>
      <c r="P59" s="139">
        <v>83.333333333333329</v>
      </c>
      <c r="Q59" s="139">
        <v>83.333333333333329</v>
      </c>
      <c r="R59" s="137">
        <v>0</v>
      </c>
      <c r="S59" s="138">
        <v>0</v>
      </c>
      <c r="T59" s="137"/>
      <c r="U59" s="137">
        <v>0.02</v>
      </c>
      <c r="V59" s="140">
        <f>12*0.2778</f>
        <v>3.3335999999999997</v>
      </c>
      <c r="W59" s="141">
        <f t="shared" si="1"/>
        <v>3.1536000000000002E-2</v>
      </c>
      <c r="X59" s="137">
        <v>0.95</v>
      </c>
      <c r="Y59" s="137">
        <v>1</v>
      </c>
      <c r="AC59" s="1"/>
      <c r="AD59" s="1"/>
      <c r="AE59" s="1"/>
      <c r="AF59" s="1"/>
      <c r="AG59" s="1"/>
      <c r="AH59" s="1"/>
    </row>
    <row r="60" spans="1:34" s="72" customFormat="1" ht="12.75" customHeight="1" x14ac:dyDescent="0.3">
      <c r="A60" s="69"/>
      <c r="B60" s="130" t="s">
        <v>205</v>
      </c>
      <c r="C60" s="130" t="s">
        <v>206</v>
      </c>
      <c r="D60" s="130" t="s">
        <v>434</v>
      </c>
      <c r="E60" s="130" t="s">
        <v>167</v>
      </c>
      <c r="F60" s="131" t="s">
        <v>36</v>
      </c>
      <c r="G60" s="288"/>
      <c r="H60" s="130">
        <v>0.99299999999999999</v>
      </c>
      <c r="I60" s="130"/>
      <c r="J60" s="130"/>
      <c r="K60" s="130"/>
      <c r="L60" s="130">
        <v>250</v>
      </c>
      <c r="M60" s="130">
        <v>250</v>
      </c>
      <c r="N60" s="130">
        <v>250</v>
      </c>
      <c r="O60" s="130">
        <v>250</v>
      </c>
      <c r="P60" s="130">
        <v>250</v>
      </c>
      <c r="Q60" s="130">
        <v>250</v>
      </c>
      <c r="R60" s="130">
        <v>0</v>
      </c>
      <c r="S60" s="131">
        <v>0</v>
      </c>
      <c r="T60" s="130"/>
      <c r="U60" s="130">
        <v>0</v>
      </c>
      <c r="V60" s="132">
        <v>3</v>
      </c>
      <c r="W60" s="133">
        <f t="shared" si="1"/>
        <v>3.1536000000000002E-2</v>
      </c>
      <c r="X60" s="130">
        <v>0.95</v>
      </c>
      <c r="Y60" s="130">
        <v>1</v>
      </c>
      <c r="AC60" s="1"/>
      <c r="AD60" s="1"/>
      <c r="AE60" s="1"/>
      <c r="AF60" s="1"/>
      <c r="AG60" s="1"/>
      <c r="AH60" s="1"/>
    </row>
    <row r="61" spans="1:34" s="72" customFormat="1" ht="12.75" customHeight="1" x14ac:dyDescent="0.3">
      <c r="A61" s="69"/>
      <c r="B61" s="134" t="s">
        <v>44</v>
      </c>
      <c r="C61" s="69" t="s">
        <v>207</v>
      </c>
      <c r="D61" s="69" t="s">
        <v>434</v>
      </c>
      <c r="E61" s="142" t="s">
        <v>45</v>
      </c>
      <c r="F61" s="135" t="s">
        <v>36</v>
      </c>
      <c r="G61" s="159"/>
      <c r="H61" s="142">
        <v>0.95</v>
      </c>
      <c r="I61" s="142"/>
      <c r="J61" s="142"/>
      <c r="K61" s="142"/>
      <c r="L61" s="142">
        <v>706.71378091872793</v>
      </c>
      <c r="M61" s="142">
        <v>706.71378091872793</v>
      </c>
      <c r="N61" s="142">
        <v>706.71378091872793</v>
      </c>
      <c r="O61" s="142">
        <v>706.71378091872793</v>
      </c>
      <c r="P61" s="142">
        <v>706.71378091872793</v>
      </c>
      <c r="Q61" s="142">
        <v>706.71378091872793</v>
      </c>
      <c r="R61" s="69">
        <v>0</v>
      </c>
      <c r="S61" s="135">
        <v>0</v>
      </c>
      <c r="T61" s="143"/>
      <c r="U61" s="145">
        <v>0</v>
      </c>
      <c r="V61" s="143">
        <f>12*0.2778</f>
        <v>3.3335999999999997</v>
      </c>
      <c r="W61" s="26">
        <f t="shared" si="1"/>
        <v>3.1536000000000002E-2</v>
      </c>
      <c r="X61" s="69">
        <v>0.95</v>
      </c>
      <c r="Y61" s="69">
        <v>1</v>
      </c>
      <c r="AC61" s="1"/>
      <c r="AD61" s="1"/>
      <c r="AE61" s="1"/>
      <c r="AF61" s="1"/>
      <c r="AG61" s="1"/>
      <c r="AH61" s="1"/>
    </row>
    <row r="62" spans="1:34" ht="12.75" customHeight="1" x14ac:dyDescent="0.3">
      <c r="A62" s="25"/>
      <c r="B62" s="134" t="s">
        <v>210</v>
      </c>
      <c r="C62" s="130" t="s">
        <v>211</v>
      </c>
      <c r="D62" s="130" t="s">
        <v>434</v>
      </c>
      <c r="E62" s="130" t="s">
        <v>31</v>
      </c>
      <c r="F62" s="131" t="s">
        <v>36</v>
      </c>
      <c r="G62" s="288"/>
      <c r="H62" s="130">
        <v>1</v>
      </c>
      <c r="I62" s="130"/>
      <c r="J62" s="130"/>
      <c r="K62" s="130"/>
      <c r="L62" s="144">
        <v>37.037037037037038</v>
      </c>
      <c r="M62" s="144">
        <v>37.037037037037038</v>
      </c>
      <c r="N62" s="144">
        <v>37.037037037037038</v>
      </c>
      <c r="O62" s="144">
        <v>37.037037037037038</v>
      </c>
      <c r="P62" s="144">
        <v>37.037037037037038</v>
      </c>
      <c r="Q62" s="144">
        <v>37.037037037037038</v>
      </c>
      <c r="R62" s="130">
        <v>0</v>
      </c>
      <c r="S62" s="131">
        <v>0</v>
      </c>
      <c r="T62" s="130"/>
      <c r="U62" s="130">
        <v>0</v>
      </c>
      <c r="V62" s="106">
        <v>4.7240421455938701</v>
      </c>
      <c r="W62" s="133">
        <f t="shared" si="2"/>
        <v>3.1536000000000002E-2</v>
      </c>
      <c r="X62" s="130">
        <v>1</v>
      </c>
      <c r="Y62" s="130">
        <v>1</v>
      </c>
      <c r="AC62" s="1"/>
      <c r="AD62" s="1"/>
      <c r="AE62" s="1"/>
      <c r="AF62" s="1"/>
      <c r="AG62" s="1"/>
      <c r="AH62" s="1"/>
    </row>
    <row r="63" spans="1:34" ht="12.75" customHeight="1" x14ac:dyDescent="0.3">
      <c r="A63" s="25"/>
      <c r="Q63" s="3"/>
      <c r="T63" s="3"/>
      <c r="X63" s="72"/>
      <c r="AC63" s="1"/>
      <c r="AD63" s="1"/>
      <c r="AE63" s="1"/>
      <c r="AF63" s="1"/>
      <c r="AG63" s="1"/>
      <c r="AH63" s="1"/>
    </row>
    <row r="64" spans="1:34" ht="12.75" customHeight="1" x14ac:dyDescent="0.3">
      <c r="A64" s="25"/>
      <c r="B64" s="87" t="s">
        <v>39</v>
      </c>
      <c r="C64" s="87" t="s">
        <v>171</v>
      </c>
      <c r="D64" s="87" t="s">
        <v>433</v>
      </c>
      <c r="E64" s="87" t="s">
        <v>37</v>
      </c>
      <c r="F64" s="88" t="s">
        <v>31</v>
      </c>
      <c r="G64" s="87"/>
      <c r="H64" s="89">
        <v>0.28999999999999998</v>
      </c>
      <c r="I64" s="90">
        <v>2.76</v>
      </c>
      <c r="J64" s="89"/>
      <c r="K64" s="89"/>
      <c r="L64" s="87">
        <v>84</v>
      </c>
      <c r="M64" s="87">
        <v>84</v>
      </c>
      <c r="N64" s="87">
        <v>84</v>
      </c>
      <c r="O64" s="87">
        <v>84</v>
      </c>
      <c r="P64" s="87">
        <v>0</v>
      </c>
      <c r="Q64" s="87">
        <v>0</v>
      </c>
      <c r="R64" s="87">
        <v>0</v>
      </c>
      <c r="S64" s="87">
        <v>0</v>
      </c>
      <c r="T64" s="91">
        <v>3.9179105915323236</v>
      </c>
      <c r="U64" s="89">
        <v>0.39083547120407813</v>
      </c>
      <c r="V64" s="89">
        <v>13.909113482133719</v>
      </c>
      <c r="W64" s="92">
        <v>3.1536000000000002E-2</v>
      </c>
      <c r="X64" s="89">
        <v>0.9</v>
      </c>
      <c r="Y64" s="87">
        <v>1</v>
      </c>
      <c r="AC64" s="1"/>
      <c r="AD64" s="1"/>
      <c r="AE64" s="1"/>
      <c r="AF64" s="1"/>
      <c r="AG64" s="1"/>
      <c r="AH64" s="1"/>
    </row>
    <row r="65" spans="1:34" ht="12.75" customHeight="1" x14ac:dyDescent="0.3">
      <c r="A65" s="25"/>
      <c r="B65" s="87"/>
      <c r="C65" s="87"/>
      <c r="D65" s="87" t="s">
        <v>433</v>
      </c>
      <c r="E65" s="87"/>
      <c r="F65" s="88" t="s">
        <v>36</v>
      </c>
      <c r="G65" s="87"/>
      <c r="H65" s="89"/>
      <c r="I65" s="89"/>
      <c r="J65" s="89"/>
      <c r="K65" s="89"/>
      <c r="L65" s="87"/>
      <c r="M65" s="87"/>
      <c r="N65" s="87"/>
      <c r="O65" s="87"/>
      <c r="P65" s="87"/>
      <c r="Q65" s="87"/>
      <c r="R65" s="87"/>
      <c r="S65" s="87"/>
      <c r="T65" s="91"/>
      <c r="U65" s="89"/>
      <c r="V65" s="89"/>
      <c r="W65" s="92">
        <v>3.1536000000000002E-2</v>
      </c>
      <c r="X65" s="89"/>
      <c r="Y65" s="87"/>
      <c r="AC65" s="1"/>
      <c r="AD65" s="1"/>
      <c r="AE65" s="1"/>
      <c r="AF65" s="1"/>
      <c r="AG65" s="1"/>
      <c r="AH65" s="1"/>
    </row>
    <row r="66" spans="1:34" ht="12.75" customHeight="1" x14ac:dyDescent="0.3">
      <c r="A66" s="25"/>
      <c r="Q66" s="3"/>
      <c r="T66" s="3"/>
      <c r="AC66" s="1"/>
      <c r="AD66" s="1"/>
      <c r="AE66" s="1"/>
      <c r="AF66" s="1"/>
      <c r="AG66" s="1"/>
      <c r="AH66" s="1"/>
    </row>
    <row r="67" spans="1:34" ht="12.75" customHeight="1" x14ac:dyDescent="0.3">
      <c r="A67" s="25"/>
      <c r="B67" s="158" t="s">
        <v>393</v>
      </c>
      <c r="Q67" s="3"/>
      <c r="T67" s="3"/>
      <c r="AC67" s="1"/>
      <c r="AD67" s="1"/>
      <c r="AE67" s="1"/>
      <c r="AF67" s="1"/>
      <c r="AG67" s="1"/>
      <c r="AH67" s="1"/>
    </row>
    <row r="68" spans="1:34" ht="12.75" customHeight="1" x14ac:dyDescent="0.3">
      <c r="A68" s="25"/>
      <c r="B68" s="72"/>
      <c r="C68" s="72"/>
      <c r="D68" s="72"/>
      <c r="E68" s="72"/>
      <c r="F68" s="72"/>
      <c r="H68" s="72"/>
      <c r="I68" s="72"/>
      <c r="J68" s="72"/>
      <c r="K68" s="72"/>
      <c r="L68" s="72"/>
      <c r="M68" s="72"/>
      <c r="N68" s="72"/>
      <c r="O68" s="72"/>
      <c r="P68" s="72"/>
      <c r="R68" s="72"/>
      <c r="S68" s="72"/>
      <c r="U68" s="72"/>
      <c r="V68" s="72"/>
      <c r="W68" s="72"/>
      <c r="X68" s="72"/>
      <c r="Y68" s="72"/>
      <c r="AC68" s="1"/>
      <c r="AD68" s="1"/>
      <c r="AE68" s="1"/>
      <c r="AF68" s="1"/>
      <c r="AG68" s="1"/>
      <c r="AH68" s="1"/>
    </row>
    <row r="69" spans="1:34" ht="12.75" customHeight="1" x14ac:dyDescent="0.3">
      <c r="A69" s="25"/>
      <c r="B69" s="288" t="s">
        <v>177</v>
      </c>
      <c r="C69" s="288" t="s">
        <v>198</v>
      </c>
      <c r="D69" s="288" t="s">
        <v>433</v>
      </c>
      <c r="E69" s="288" t="s">
        <v>167</v>
      </c>
      <c r="F69" s="131" t="s">
        <v>31</v>
      </c>
      <c r="G69" s="288"/>
      <c r="H69" s="292">
        <v>0.35</v>
      </c>
      <c r="I69" s="288"/>
      <c r="J69" s="295"/>
      <c r="K69" s="295"/>
      <c r="L69" s="292">
        <v>657.85694570620001</v>
      </c>
      <c r="M69" s="292">
        <v>657.85694570630108</v>
      </c>
      <c r="N69" s="292">
        <v>657.85694570630108</v>
      </c>
      <c r="O69" s="292">
        <v>657.85694570630108</v>
      </c>
      <c r="P69" s="292">
        <v>372.12110060154401</v>
      </c>
      <c r="Q69" s="292">
        <v>372.12110060154401</v>
      </c>
      <c r="R69" s="292">
        <v>0</v>
      </c>
      <c r="S69" s="298">
        <v>0</v>
      </c>
      <c r="T69" s="294">
        <v>3.4</v>
      </c>
      <c r="U69" s="292">
        <v>0.24</v>
      </c>
      <c r="V69" s="295">
        <v>7.03</v>
      </c>
      <c r="W69" s="295">
        <v>3.1536000000000002E-2</v>
      </c>
      <c r="X69" s="292">
        <v>0.92</v>
      </c>
      <c r="Y69" s="288">
        <v>1</v>
      </c>
      <c r="AC69" s="1"/>
      <c r="AD69" s="1"/>
      <c r="AE69" s="1"/>
      <c r="AF69" s="1"/>
      <c r="AG69" s="1"/>
      <c r="AH69" s="1"/>
    </row>
    <row r="70" spans="1:34" ht="12.75" customHeight="1" x14ac:dyDescent="0.3">
      <c r="A70" s="25"/>
      <c r="B70" s="72"/>
      <c r="C70" s="72"/>
      <c r="D70" s="72"/>
      <c r="E70" s="72"/>
      <c r="F70" s="72"/>
      <c r="H70" s="72"/>
      <c r="I70" s="72"/>
      <c r="J70" s="72"/>
      <c r="K70" s="72"/>
      <c r="L70" s="72"/>
      <c r="M70" s="72"/>
      <c r="N70" s="72"/>
      <c r="O70" s="72"/>
      <c r="P70" s="72">
        <f>P69/O69</f>
        <v>0.56565656565656564</v>
      </c>
      <c r="R70" s="72"/>
      <c r="S70" s="72"/>
      <c r="U70" s="72"/>
      <c r="V70" s="72"/>
      <c r="W70" s="72"/>
      <c r="X70" s="72"/>
      <c r="Y70" s="72"/>
    </row>
    <row r="71" spans="1:34" ht="12.75" customHeight="1" x14ac:dyDescent="0.3">
      <c r="A71" s="25"/>
      <c r="B71" s="288" t="s">
        <v>177</v>
      </c>
      <c r="C71" s="288" t="s">
        <v>198</v>
      </c>
      <c r="D71" s="288" t="s">
        <v>434</v>
      </c>
      <c r="E71" s="288" t="s">
        <v>167</v>
      </c>
      <c r="F71" s="131" t="s">
        <v>31</v>
      </c>
      <c r="G71" s="288"/>
      <c r="H71" s="292">
        <v>0.35</v>
      </c>
      <c r="I71" s="288"/>
      <c r="J71" s="295"/>
      <c r="K71" s="295"/>
      <c r="L71" s="292">
        <v>137.1430542936989</v>
      </c>
      <c r="M71" s="292">
        <v>137.1430542936989</v>
      </c>
      <c r="N71" s="292">
        <v>137.1430542936989</v>
      </c>
      <c r="O71" s="292">
        <v>137.1430542936989</v>
      </c>
      <c r="P71" s="292">
        <v>77.575869095425631</v>
      </c>
      <c r="Q71" s="292">
        <v>77.575869095425631</v>
      </c>
      <c r="R71" s="292">
        <v>0</v>
      </c>
      <c r="S71" s="298">
        <v>0</v>
      </c>
      <c r="T71" s="294">
        <v>3.4</v>
      </c>
      <c r="U71" s="292">
        <v>0.24</v>
      </c>
      <c r="V71" s="295">
        <v>7.03</v>
      </c>
      <c r="W71" s="295">
        <v>3.1536000000000002E-2</v>
      </c>
      <c r="X71" s="292">
        <v>0.92</v>
      </c>
      <c r="Y71" s="288">
        <v>1</v>
      </c>
    </row>
    <row r="72" spans="1:34" ht="12.75" customHeight="1" x14ac:dyDescent="0.3">
      <c r="A72" s="25"/>
      <c r="P72" s="3">
        <f>P71/O71</f>
        <v>0.56565656565656564</v>
      </c>
      <c r="Q72" s="3"/>
      <c r="T72" s="3"/>
    </row>
    <row r="73" spans="1:34" ht="12.75" customHeight="1" x14ac:dyDescent="0.3">
      <c r="A73" s="25"/>
      <c r="B73" s="299" t="s">
        <v>158</v>
      </c>
      <c r="C73" s="299" t="s">
        <v>159</v>
      </c>
      <c r="D73" s="299" t="s">
        <v>433</v>
      </c>
      <c r="E73" s="299" t="s">
        <v>135</v>
      </c>
      <c r="F73" s="307" t="s">
        <v>31</v>
      </c>
      <c r="G73" s="299"/>
      <c r="H73" s="303">
        <v>1</v>
      </c>
      <c r="I73" s="303"/>
      <c r="J73" s="303"/>
      <c r="K73" s="303"/>
      <c r="L73" s="303">
        <v>19604.319458096528</v>
      </c>
      <c r="M73" s="303">
        <v>19604.319458096528</v>
      </c>
      <c r="N73" s="303">
        <v>19604.319458096528</v>
      </c>
      <c r="O73" s="303">
        <v>19604.319458096528</v>
      </c>
      <c r="P73" s="303">
        <v>18360.4649656687</v>
      </c>
      <c r="Q73" s="303">
        <v>17116.610473240871</v>
      </c>
      <c r="R73" s="303">
        <v>15119.742385733836</v>
      </c>
      <c r="S73" s="304">
        <v>10438.326386960007</v>
      </c>
      <c r="T73" s="305">
        <v>11.802466760003863</v>
      </c>
      <c r="U73" s="303">
        <v>0.90207502400158812</v>
      </c>
      <c r="V73" s="303">
        <v>3.65</v>
      </c>
      <c r="W73" s="306">
        <v>3.1536000000000002E-2</v>
      </c>
      <c r="X73" s="303"/>
      <c r="Y73" s="299">
        <v>1</v>
      </c>
    </row>
    <row r="74" spans="1:34" s="72" customFormat="1" ht="12.75" customHeight="1" x14ac:dyDescent="0.3">
      <c r="A74" s="69"/>
      <c r="P74" s="72">
        <f>P73/O73</f>
        <v>0.93655201879940186</v>
      </c>
      <c r="Q74" s="72">
        <f t="shared" ref="Q74:S74" si="3">Q73/P73</f>
        <v>0.93225364963503654</v>
      </c>
      <c r="R74" s="72">
        <f t="shared" si="3"/>
        <v>0.88333741130413501</v>
      </c>
      <c r="S74" s="72">
        <f t="shared" si="3"/>
        <v>0.69037726441748382</v>
      </c>
    </row>
    <row r="75" spans="1:34" s="72" customFormat="1" ht="12.75" customHeight="1" x14ac:dyDescent="0.3">
      <c r="A75" s="69"/>
      <c r="B75" s="159" t="s">
        <v>178</v>
      </c>
      <c r="C75" s="159" t="s">
        <v>179</v>
      </c>
      <c r="D75" s="159" t="s">
        <v>433</v>
      </c>
      <c r="E75" s="159" t="s">
        <v>135</v>
      </c>
      <c r="F75" s="135" t="s">
        <v>31</v>
      </c>
      <c r="G75" s="159"/>
      <c r="H75" s="145">
        <v>1</v>
      </c>
      <c r="I75" s="145"/>
      <c r="J75" s="145"/>
      <c r="K75" s="145"/>
      <c r="L75" s="145">
        <v>5477.1478289465158</v>
      </c>
      <c r="M75" s="145">
        <v>5477.1478289465158</v>
      </c>
      <c r="N75" s="145">
        <v>5477.1478289465158</v>
      </c>
      <c r="O75" s="145">
        <v>5477.1478289465158</v>
      </c>
      <c r="P75" s="145">
        <v>5129.5386610289743</v>
      </c>
      <c r="Q75" s="145">
        <v>4781.9294931114327</v>
      </c>
      <c r="R75" s="145">
        <v>4224.0795995377393</v>
      </c>
      <c r="S75" s="162">
        <v>2916.5665606960952</v>
      </c>
      <c r="T75" s="143">
        <v>11.65817297968149</v>
      </c>
      <c r="U75" s="145">
        <v>0.89156355656089137</v>
      </c>
      <c r="V75" s="145">
        <v>3.54</v>
      </c>
      <c r="W75" s="160">
        <v>3.1536000000000002E-2</v>
      </c>
      <c r="X75" s="145"/>
      <c r="Y75" s="159">
        <v>1</v>
      </c>
    </row>
    <row r="76" spans="1:34" s="72" customFormat="1" ht="12.75" customHeight="1" x14ac:dyDescent="0.3">
      <c r="A76" s="69"/>
      <c r="P76" s="72">
        <f>P75/O75</f>
        <v>0.93653463832390271</v>
      </c>
      <c r="Q76" s="72">
        <f t="shared" ref="Q76:S76" si="4">Q75/P75</f>
        <v>0.93223383409536253</v>
      </c>
      <c r="R76" s="72">
        <f t="shared" si="4"/>
        <v>0.88334209143457698</v>
      </c>
      <c r="S76" s="72">
        <f t="shared" si="4"/>
        <v>0.69046202657148525</v>
      </c>
    </row>
    <row r="77" spans="1:34" s="72" customFormat="1" ht="12.75" customHeight="1" x14ac:dyDescent="0.3">
      <c r="A77" s="69"/>
      <c r="B77" s="288" t="s">
        <v>160</v>
      </c>
      <c r="C77" s="288" t="s">
        <v>161</v>
      </c>
      <c r="D77" s="288" t="s">
        <v>433</v>
      </c>
      <c r="E77" s="288" t="s">
        <v>133</v>
      </c>
      <c r="F77" s="131" t="s">
        <v>31</v>
      </c>
      <c r="G77" s="288"/>
      <c r="H77" s="292">
        <v>1</v>
      </c>
      <c r="I77" s="292"/>
      <c r="J77" s="292"/>
      <c r="K77" s="292"/>
      <c r="L77" s="292">
        <v>376.22196624847345</v>
      </c>
      <c r="M77" s="292">
        <v>376.22196624847345</v>
      </c>
      <c r="N77" s="292">
        <v>368.2549128455646</v>
      </c>
      <c r="O77" s="292">
        <v>128.35808260242035</v>
      </c>
      <c r="P77" s="292">
        <v>3.5409126235150441</v>
      </c>
      <c r="Q77" s="292">
        <v>0</v>
      </c>
      <c r="R77" s="292">
        <v>0</v>
      </c>
      <c r="S77" s="298">
        <v>0</v>
      </c>
      <c r="T77" s="294">
        <v>12.412131871564219</v>
      </c>
      <c r="U77" s="292">
        <v>0.14054216114566692</v>
      </c>
      <c r="V77" s="292">
        <v>3.7493554949453962</v>
      </c>
      <c r="W77" s="295">
        <v>3.1536000000000002E-2</v>
      </c>
      <c r="X77" s="288"/>
      <c r="Y77" s="288">
        <v>0.08</v>
      </c>
    </row>
    <row r="78" spans="1:34" ht="12.75" customHeight="1" x14ac:dyDescent="0.3">
      <c r="A78" s="25"/>
      <c r="B78" s="72"/>
      <c r="C78" s="72"/>
      <c r="D78" s="72"/>
      <c r="E78" s="72"/>
      <c r="F78" s="72"/>
      <c r="H78" s="72"/>
      <c r="I78" s="72"/>
      <c r="J78" s="72"/>
      <c r="K78" s="72"/>
      <c r="L78" s="72"/>
      <c r="M78" s="72"/>
      <c r="N78" s="72">
        <f>N77/M77</f>
        <v>0.97882352941176476</v>
      </c>
      <c r="O78" s="72">
        <f t="shared" ref="O78:P78" si="5">O77/N77</f>
        <v>0.34855769230769229</v>
      </c>
      <c r="P78" s="72">
        <f t="shared" si="5"/>
        <v>2.7586206896551724E-2</v>
      </c>
      <c r="R78" s="72"/>
      <c r="S78" s="72"/>
      <c r="U78" s="72"/>
      <c r="V78" s="72"/>
      <c r="W78" s="72"/>
      <c r="X78" s="72"/>
      <c r="Y78" s="72"/>
    </row>
    <row r="79" spans="1:34" s="72" customFormat="1" ht="12.75" customHeight="1" x14ac:dyDescent="0.3">
      <c r="A79" s="69"/>
      <c r="B79" s="137" t="s">
        <v>158</v>
      </c>
      <c r="C79" s="137" t="s">
        <v>159</v>
      </c>
      <c r="D79" s="137" t="s">
        <v>434</v>
      </c>
      <c r="E79" s="137" t="s">
        <v>135</v>
      </c>
      <c r="F79" s="138" t="s">
        <v>31</v>
      </c>
      <c r="G79" s="137"/>
      <c r="H79" s="139">
        <v>1</v>
      </c>
      <c r="I79" s="139"/>
      <c r="J79" s="139"/>
      <c r="K79" s="139"/>
      <c r="L79" s="139">
        <v>3800.6805419034699</v>
      </c>
      <c r="M79" s="139">
        <v>3800.6805419034699</v>
      </c>
      <c r="N79" s="139">
        <v>3800.6805419034699</v>
      </c>
      <c r="O79" s="139">
        <v>3800.6805419034699</v>
      </c>
      <c r="P79" s="139">
        <v>3559.5350343312994</v>
      </c>
      <c r="Q79" s="139">
        <v>3318.3895267591288</v>
      </c>
      <c r="R79" s="139">
        <v>2931.2576142661624</v>
      </c>
      <c r="S79" s="161">
        <v>2023.6736130399931</v>
      </c>
      <c r="T79" s="140">
        <v>11.802466760003863</v>
      </c>
      <c r="U79" s="139">
        <v>0.90207502400158812</v>
      </c>
      <c r="V79" s="139">
        <v>3.65</v>
      </c>
      <c r="W79" s="141">
        <v>3.1536000000000002E-2</v>
      </c>
      <c r="X79" s="139"/>
      <c r="Y79" s="137">
        <v>1</v>
      </c>
    </row>
    <row r="80" spans="1:34" s="72" customFormat="1" ht="12.75" customHeight="1" x14ac:dyDescent="0.3">
      <c r="A80" s="69"/>
      <c r="B80" s="3"/>
      <c r="C80" s="3"/>
      <c r="D80" s="3"/>
      <c r="E80" s="3"/>
      <c r="F80" s="3"/>
      <c r="H80" s="3"/>
      <c r="I80" s="3"/>
      <c r="J80" s="3"/>
      <c r="K80" s="3"/>
      <c r="L80" s="3"/>
      <c r="M80" s="3"/>
      <c r="N80" s="3"/>
      <c r="O80" s="3"/>
      <c r="P80" s="3">
        <f>P79/O79</f>
        <v>0.93655201879940186</v>
      </c>
      <c r="Q80" s="72">
        <f t="shared" ref="Q80:S80" si="6">Q79/P79</f>
        <v>0.93225364963503654</v>
      </c>
      <c r="R80" s="72">
        <f t="shared" si="6"/>
        <v>0.88333741130413501</v>
      </c>
      <c r="S80" s="72">
        <f t="shared" si="6"/>
        <v>0.69037726441748382</v>
      </c>
      <c r="T80" s="3"/>
      <c r="U80" s="3"/>
      <c r="V80" s="3"/>
      <c r="W80" s="3"/>
      <c r="X80" s="3"/>
      <c r="Y80" s="3"/>
    </row>
    <row r="81" spans="1:28" s="72" customFormat="1" ht="12.75" customHeight="1" x14ac:dyDescent="0.3">
      <c r="A81" s="69"/>
      <c r="B81" s="288" t="s">
        <v>178</v>
      </c>
      <c r="C81" s="288" t="s">
        <v>179</v>
      </c>
      <c r="D81" s="288" t="s">
        <v>434</v>
      </c>
      <c r="E81" s="288" t="s">
        <v>135</v>
      </c>
      <c r="F81" s="131" t="s">
        <v>31</v>
      </c>
      <c r="G81" s="288"/>
      <c r="H81" s="292">
        <v>1</v>
      </c>
      <c r="I81" s="292"/>
      <c r="J81" s="292"/>
      <c r="K81" s="292"/>
      <c r="L81" s="292">
        <v>1061.8521710534837</v>
      </c>
      <c r="M81" s="292">
        <v>1061.8521710534837</v>
      </c>
      <c r="N81" s="292">
        <v>1061.8521710534837</v>
      </c>
      <c r="O81" s="292">
        <v>1061.8521710534837</v>
      </c>
      <c r="P81" s="292">
        <v>994.46133897102527</v>
      </c>
      <c r="Q81" s="292">
        <v>927.07050688856691</v>
      </c>
      <c r="R81" s="292">
        <v>818.92040046226009</v>
      </c>
      <c r="S81" s="298">
        <v>565.43343930390438</v>
      </c>
      <c r="T81" s="294">
        <v>11.65817297968149</v>
      </c>
      <c r="U81" s="292">
        <v>0.89156355656089137</v>
      </c>
      <c r="V81" s="292">
        <v>3.54</v>
      </c>
      <c r="W81" s="295">
        <v>3.1536000000000002E-2</v>
      </c>
      <c r="X81" s="292"/>
      <c r="Y81" s="288">
        <v>1</v>
      </c>
    </row>
    <row r="82" spans="1:28" s="72" customFormat="1" ht="12.75" customHeight="1" x14ac:dyDescent="0.3">
      <c r="A82" s="69"/>
      <c r="B82" s="68"/>
      <c r="C82" s="68"/>
      <c r="D82" s="68"/>
      <c r="E82" s="68"/>
      <c r="F82" s="68"/>
      <c r="H82" s="68"/>
      <c r="I82" s="68"/>
      <c r="J82" s="68"/>
      <c r="K82" s="68"/>
      <c r="L82" s="68"/>
      <c r="M82" s="68"/>
      <c r="N82" s="68"/>
      <c r="O82" s="68"/>
      <c r="P82" s="68">
        <f>P81/O81</f>
        <v>0.93653463832390271</v>
      </c>
      <c r="Q82" s="72">
        <f t="shared" ref="Q82:S82" si="7">Q81/P81</f>
        <v>0.93223383409536253</v>
      </c>
      <c r="R82" s="72">
        <f t="shared" si="7"/>
        <v>0.88334209143457698</v>
      </c>
      <c r="S82" s="72">
        <f t="shared" si="7"/>
        <v>0.69046202657148525</v>
      </c>
      <c r="T82" s="68"/>
      <c r="U82" s="68"/>
      <c r="V82" s="3"/>
      <c r="W82" s="3"/>
      <c r="X82" s="3"/>
      <c r="Y82" s="3"/>
    </row>
    <row r="83" spans="1:28" ht="12.75" customHeight="1" x14ac:dyDescent="0.3">
      <c r="A83" s="25"/>
      <c r="B83" s="159" t="s">
        <v>160</v>
      </c>
      <c r="C83" s="159" t="s">
        <v>161</v>
      </c>
      <c r="D83" s="159" t="s">
        <v>434</v>
      </c>
      <c r="E83" s="159" t="s">
        <v>133</v>
      </c>
      <c r="F83" s="135" t="s">
        <v>31</v>
      </c>
      <c r="G83" s="159"/>
      <c r="H83" s="145">
        <v>1</v>
      </c>
      <c r="I83" s="145"/>
      <c r="J83" s="145"/>
      <c r="K83" s="145"/>
      <c r="L83" s="145">
        <v>48.778033751526593</v>
      </c>
      <c r="M83" s="145">
        <v>48.778033751526593</v>
      </c>
      <c r="N83" s="145">
        <v>47.745087154435446</v>
      </c>
      <c r="O83" s="145">
        <v>16.641917397579661</v>
      </c>
      <c r="P83" s="145">
        <v>0.45908737648495618</v>
      </c>
      <c r="Q83" s="145">
        <v>0</v>
      </c>
      <c r="R83" s="145">
        <v>0</v>
      </c>
      <c r="S83" s="162">
        <v>0</v>
      </c>
      <c r="T83" s="143">
        <v>12.412131871564219</v>
      </c>
      <c r="U83" s="145">
        <v>0.14054216114566692</v>
      </c>
      <c r="V83" s="145">
        <v>3.7493554949453962</v>
      </c>
      <c r="W83" s="160">
        <v>3.1536000000000002E-2</v>
      </c>
      <c r="X83" s="159"/>
      <c r="Y83" s="159">
        <v>0.08</v>
      </c>
    </row>
    <row r="84" spans="1:28" s="72" customFormat="1" ht="12.75" customHeight="1" x14ac:dyDescent="0.3">
      <c r="A84" s="69"/>
      <c r="B84" s="3"/>
      <c r="C84" s="3"/>
      <c r="D84" s="3"/>
      <c r="E84" s="3"/>
      <c r="F84" s="3"/>
      <c r="H84" s="3"/>
      <c r="I84" s="3"/>
      <c r="J84" s="3"/>
      <c r="K84" s="3"/>
      <c r="L84" s="3"/>
      <c r="M84" s="3"/>
      <c r="N84" s="3">
        <f>N83/M83</f>
        <v>0.97882352941176476</v>
      </c>
      <c r="O84" s="72">
        <f t="shared" ref="O84:P84" si="8">O83/N83</f>
        <v>0.34855769230769229</v>
      </c>
      <c r="P84" s="72">
        <f t="shared" si="8"/>
        <v>2.7586206896551724E-2</v>
      </c>
      <c r="R84" s="3"/>
      <c r="S84" s="3"/>
      <c r="U84" s="3"/>
      <c r="V84" s="3"/>
      <c r="W84" s="3"/>
      <c r="X84" s="3"/>
      <c r="Y84" s="3"/>
    </row>
    <row r="85" spans="1:28" ht="12.75" customHeight="1" x14ac:dyDescent="0.3">
      <c r="A85" s="25"/>
    </row>
    <row r="86" spans="1:28" ht="12.75" customHeight="1" x14ac:dyDescent="0.3">
      <c r="A86" s="25"/>
    </row>
    <row r="87" spans="1:28" ht="12.75" customHeight="1" x14ac:dyDescent="0.3">
      <c r="A87" s="25"/>
    </row>
    <row r="88" spans="1:28" s="68" customFormat="1" ht="12.75" customHeight="1" x14ac:dyDescent="0.3">
      <c r="A88" s="69"/>
      <c r="B88" s="3"/>
      <c r="C88" s="3"/>
      <c r="D88" s="3"/>
      <c r="E88" s="3"/>
      <c r="F88" s="3"/>
      <c r="G88" s="72"/>
      <c r="H88" s="3"/>
      <c r="I88" s="3"/>
      <c r="J88" s="3"/>
      <c r="K88" s="3"/>
      <c r="L88" s="3"/>
      <c r="M88" s="3"/>
      <c r="N88" s="3"/>
      <c r="O88" s="3"/>
      <c r="P88" s="3"/>
      <c r="Q88" s="72"/>
      <c r="R88" s="3"/>
      <c r="S88" s="3"/>
      <c r="T88" s="72"/>
      <c r="U88" s="3"/>
      <c r="V88" s="3"/>
      <c r="W88" s="3"/>
      <c r="X88" s="3"/>
      <c r="Y88" s="3"/>
      <c r="AB88" s="72"/>
    </row>
    <row r="89" spans="1:28" ht="12.75" customHeight="1" x14ac:dyDescent="0.3">
      <c r="A89" s="25"/>
    </row>
    <row r="90" spans="1:28" ht="12.75" customHeight="1" x14ac:dyDescent="0.3">
      <c r="A90" s="25"/>
    </row>
    <row r="91" spans="1:28" ht="12.75" customHeight="1" x14ac:dyDescent="0.3">
      <c r="A91" s="25"/>
    </row>
    <row r="92" spans="1:28" ht="12.75" customHeight="1" x14ac:dyDescent="0.3">
      <c r="A92" s="25"/>
    </row>
    <row r="93" spans="1:28" ht="12.75" customHeight="1" x14ac:dyDescent="0.3">
      <c r="A93" s="25"/>
    </row>
    <row r="94" spans="1:28" ht="12.75" customHeight="1" x14ac:dyDescent="0.3">
      <c r="A94" s="25"/>
    </row>
    <row r="141" spans="2:28" s="68" customFormat="1" ht="12.75" customHeight="1" x14ac:dyDescent="0.3">
      <c r="B141" s="3"/>
      <c r="C141" s="3"/>
      <c r="D141" s="3"/>
      <c r="E141" s="3"/>
      <c r="F141" s="3"/>
      <c r="G141" s="72"/>
      <c r="H141" s="3"/>
      <c r="I141" s="3"/>
      <c r="J141" s="3"/>
      <c r="K141" s="3"/>
      <c r="L141" s="3"/>
      <c r="M141" s="3"/>
      <c r="N141" s="3"/>
      <c r="O141" s="3"/>
      <c r="P141" s="3"/>
      <c r="Q141" s="72"/>
      <c r="R141" s="3"/>
      <c r="S141" s="3"/>
      <c r="T141" s="72"/>
      <c r="U141" s="3"/>
      <c r="V141" s="3"/>
      <c r="W141" s="3"/>
      <c r="X141" s="3"/>
      <c r="Y141" s="3"/>
      <c r="AB141" s="72"/>
    </row>
  </sheetData>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BB59"/>
  <sheetViews>
    <sheetView zoomScale="70" zoomScaleNormal="70" workbookViewId="0">
      <selection activeCell="I1" sqref="I1:J1048576"/>
    </sheetView>
  </sheetViews>
  <sheetFormatPr defaultRowHeight="13.8" x14ac:dyDescent="0.3"/>
  <cols>
    <col min="1" max="1" width="2.5546875" customWidth="1"/>
    <col min="2" max="2" width="14.44140625" customWidth="1"/>
    <col min="3" max="3" width="62.109375" customWidth="1"/>
    <col min="7" max="7" width="8.88671875" style="71"/>
    <col min="10" max="10" width="11" bestFit="1" customWidth="1"/>
  </cols>
  <sheetData>
    <row r="1" spans="1:54" s="71" customFormat="1" x14ac:dyDescent="0.3"/>
    <row r="2" spans="1:54" s="71" customFormat="1" x14ac:dyDescent="0.3">
      <c r="C2" s="152" t="s">
        <v>219</v>
      </c>
    </row>
    <row r="3" spans="1:54" x14ac:dyDescent="0.3">
      <c r="D3" s="29" t="s">
        <v>435</v>
      </c>
      <c r="E3" s="28" t="s">
        <v>200</v>
      </c>
      <c r="F3" s="28" t="s">
        <v>201</v>
      </c>
      <c r="G3" s="28"/>
      <c r="H3" s="28"/>
    </row>
    <row r="4" spans="1:54" x14ac:dyDescent="0.3">
      <c r="B4" s="4" t="s">
        <v>0</v>
      </c>
      <c r="C4" s="5" t="s">
        <v>50</v>
      </c>
      <c r="D4" s="29" t="s">
        <v>436</v>
      </c>
      <c r="E4" s="28" t="s">
        <v>203</v>
      </c>
      <c r="F4" s="28" t="s">
        <v>204</v>
      </c>
      <c r="G4" s="28"/>
      <c r="H4" s="28"/>
      <c r="I4" s="28"/>
      <c r="J4" s="28"/>
      <c r="K4" s="28"/>
      <c r="L4" s="28"/>
      <c r="M4" s="28"/>
      <c r="N4" s="28"/>
      <c r="O4" s="28"/>
      <c r="P4" s="28"/>
      <c r="Q4" s="28"/>
      <c r="R4" s="28"/>
      <c r="S4" s="28"/>
      <c r="T4" s="28"/>
      <c r="U4" s="28"/>
      <c r="V4" s="28"/>
      <c r="W4" s="28"/>
      <c r="X4" s="28"/>
    </row>
    <row r="5" spans="1:54" x14ac:dyDescent="0.3">
      <c r="B5" s="28"/>
      <c r="C5" s="28"/>
      <c r="D5" s="28"/>
      <c r="E5" s="28"/>
      <c r="F5" s="28"/>
      <c r="G5" s="28"/>
      <c r="H5" s="28"/>
      <c r="I5" s="28"/>
      <c r="J5" s="28"/>
      <c r="K5" s="28"/>
      <c r="L5" s="28"/>
      <c r="M5" s="28"/>
      <c r="N5" s="28"/>
      <c r="O5" s="28"/>
      <c r="P5" s="28"/>
      <c r="Q5" s="28"/>
      <c r="R5" s="28"/>
      <c r="S5" s="28"/>
      <c r="T5" s="28"/>
      <c r="U5" s="28"/>
      <c r="V5" s="28"/>
      <c r="W5" s="28"/>
      <c r="X5" s="28"/>
    </row>
    <row r="6" spans="1:54" x14ac:dyDescent="0.3">
      <c r="B6" s="28"/>
      <c r="C6" s="28"/>
      <c r="D6" s="28"/>
      <c r="E6" s="28"/>
      <c r="F6" s="28"/>
      <c r="G6" s="28"/>
      <c r="H6" s="28"/>
      <c r="I6" s="28"/>
      <c r="J6" s="28"/>
      <c r="K6" s="28"/>
      <c r="L6" s="28"/>
      <c r="M6" s="34"/>
      <c r="N6" s="34"/>
      <c r="O6" s="28"/>
      <c r="P6" s="28"/>
      <c r="Q6" s="28"/>
      <c r="R6" s="28"/>
      <c r="S6" s="28"/>
      <c r="T6" s="28"/>
      <c r="U6" s="28"/>
      <c r="V6" s="28"/>
      <c r="W6" s="28"/>
      <c r="X6" s="28"/>
    </row>
    <row r="7" spans="1:54" x14ac:dyDescent="0.3">
      <c r="B7" s="28"/>
      <c r="C7" s="28"/>
      <c r="D7" s="28"/>
      <c r="E7" s="28"/>
      <c r="G7" s="7" t="s">
        <v>1</v>
      </c>
      <c r="I7" s="35"/>
      <c r="J7" s="28"/>
      <c r="K7" s="28"/>
      <c r="L7" s="28"/>
      <c r="M7" s="34"/>
      <c r="N7" s="34"/>
      <c r="O7" s="28"/>
      <c r="P7" s="28"/>
      <c r="Q7" s="28"/>
      <c r="R7" s="28"/>
      <c r="S7" s="28"/>
      <c r="T7" s="28"/>
      <c r="U7" s="28"/>
      <c r="V7" s="28"/>
      <c r="W7" s="28"/>
      <c r="X7" s="28"/>
    </row>
    <row r="8" spans="1:54" ht="27.6" x14ac:dyDescent="0.3">
      <c r="B8" s="8" t="s">
        <v>4</v>
      </c>
      <c r="C8" s="8" t="s">
        <v>5</v>
      </c>
      <c r="D8" s="8" t="s">
        <v>6</v>
      </c>
      <c r="E8" s="8" t="s">
        <v>7</v>
      </c>
      <c r="F8" s="9" t="s">
        <v>8</v>
      </c>
      <c r="G8" s="8" t="s">
        <v>358</v>
      </c>
      <c r="H8" s="10" t="s">
        <v>9</v>
      </c>
      <c r="I8" s="11" t="s">
        <v>12</v>
      </c>
      <c r="J8" s="10" t="s">
        <v>51</v>
      </c>
      <c r="K8" s="9" t="s">
        <v>47</v>
      </c>
      <c r="L8" s="80" t="s">
        <v>168</v>
      </c>
      <c r="M8" s="12" t="s">
        <v>20</v>
      </c>
      <c r="N8" s="12" t="s">
        <v>21</v>
      </c>
      <c r="O8" s="12" t="s">
        <v>22</v>
      </c>
      <c r="P8" s="12" t="s">
        <v>23</v>
      </c>
      <c r="Q8" s="12" t="s">
        <v>169</v>
      </c>
      <c r="R8" s="12" t="s">
        <v>24</v>
      </c>
      <c r="S8" s="10" t="s">
        <v>48</v>
      </c>
      <c r="T8" s="13"/>
      <c r="U8" s="13"/>
      <c r="V8" s="100"/>
      <c r="W8" s="27"/>
      <c r="X8" s="69"/>
    </row>
    <row r="9" spans="1:54" ht="42" thickBot="1" x14ac:dyDescent="0.35">
      <c r="B9" s="14" t="s">
        <v>25</v>
      </c>
      <c r="C9" s="15"/>
      <c r="D9" s="14" t="s">
        <v>26</v>
      </c>
      <c r="E9" s="15"/>
      <c r="F9" s="16"/>
      <c r="G9" s="15"/>
      <c r="H9" s="17"/>
      <c r="I9" s="18"/>
      <c r="J9" s="15" t="s">
        <v>27</v>
      </c>
      <c r="K9" s="16"/>
      <c r="L9" s="98"/>
      <c r="M9" s="17"/>
      <c r="N9" s="15"/>
      <c r="O9" s="15"/>
      <c r="P9" s="15"/>
      <c r="Q9" s="15"/>
      <c r="R9" s="15"/>
      <c r="S9" s="15"/>
      <c r="T9" s="2"/>
      <c r="U9" s="2"/>
      <c r="V9" s="27"/>
      <c r="W9" s="27"/>
      <c r="X9" s="69"/>
    </row>
    <row r="10" spans="1:54" ht="15" thickBot="1" x14ac:dyDescent="0.35">
      <c r="B10" s="20" t="s">
        <v>28</v>
      </c>
      <c r="C10" s="21"/>
      <c r="D10" s="21"/>
      <c r="E10" s="21"/>
      <c r="F10" s="22"/>
      <c r="G10" s="23"/>
      <c r="H10" s="23"/>
      <c r="I10" s="23"/>
      <c r="J10" s="21" t="s">
        <v>29</v>
      </c>
      <c r="K10" s="22" t="s">
        <v>49</v>
      </c>
      <c r="L10" s="99" t="s">
        <v>181</v>
      </c>
      <c r="M10" s="21" t="s">
        <v>2</v>
      </c>
      <c r="N10" s="21" t="s">
        <v>3</v>
      </c>
      <c r="O10" s="21" t="s">
        <v>30</v>
      </c>
      <c r="P10" s="21" t="s">
        <v>30</v>
      </c>
      <c r="Q10" s="21"/>
      <c r="R10" s="21" t="s">
        <v>30</v>
      </c>
      <c r="S10" s="21"/>
      <c r="T10" s="3"/>
      <c r="U10" s="3"/>
      <c r="V10" s="27"/>
      <c r="W10" s="27"/>
      <c r="X10" s="69"/>
    </row>
    <row r="11" spans="1:54" s="123" customFormat="1" x14ac:dyDescent="0.3">
      <c r="A11" s="127"/>
      <c r="B11" s="113" t="s">
        <v>186</v>
      </c>
      <c r="C11" s="113" t="s">
        <v>447</v>
      </c>
      <c r="D11" s="113" t="s">
        <v>433</v>
      </c>
      <c r="E11" s="113" t="s">
        <v>41</v>
      </c>
      <c r="F11" s="113" t="s">
        <v>31</v>
      </c>
      <c r="G11" s="124" t="s">
        <v>363</v>
      </c>
      <c r="H11" s="124">
        <v>0.3</v>
      </c>
      <c r="I11" s="124"/>
      <c r="J11" s="125">
        <v>38</v>
      </c>
      <c r="K11" s="113">
        <v>20</v>
      </c>
      <c r="L11" s="114">
        <v>7.5</v>
      </c>
      <c r="M11" s="124">
        <v>1.3403150742936332</v>
      </c>
      <c r="N11" s="124">
        <v>7.5</v>
      </c>
      <c r="O11" s="115">
        <v>3.1536000000000002E-2</v>
      </c>
      <c r="P11" s="113">
        <v>0.86</v>
      </c>
      <c r="Q11" s="113"/>
      <c r="R11" s="113">
        <v>1</v>
      </c>
      <c r="S11" s="113">
        <v>2</v>
      </c>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row>
    <row r="12" spans="1:54" s="123" customFormat="1" x14ac:dyDescent="0.3">
      <c r="A12" s="127"/>
      <c r="B12" s="117" t="s">
        <v>182</v>
      </c>
      <c r="C12" s="117" t="s">
        <v>183</v>
      </c>
      <c r="D12" s="117" t="s">
        <v>433</v>
      </c>
      <c r="E12" s="116" t="s">
        <v>135</v>
      </c>
      <c r="F12" s="116" t="s">
        <v>31</v>
      </c>
      <c r="G12" s="116" t="s">
        <v>363</v>
      </c>
      <c r="H12" s="116">
        <v>1</v>
      </c>
      <c r="I12" s="116"/>
      <c r="J12" s="126">
        <v>221.92495507740105</v>
      </c>
      <c r="K12" s="116">
        <v>75</v>
      </c>
      <c r="L12" s="118">
        <v>11.802466760003863</v>
      </c>
      <c r="M12" s="119">
        <v>0.90207502400158812</v>
      </c>
      <c r="N12" s="120">
        <v>3.65</v>
      </c>
      <c r="O12" s="121">
        <v>3.1536000000000002E-2</v>
      </c>
      <c r="P12" s="121"/>
      <c r="Q12" s="116">
        <v>1</v>
      </c>
      <c r="R12" s="116">
        <v>1</v>
      </c>
      <c r="S12" s="122">
        <v>2</v>
      </c>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row>
    <row r="13" spans="1:54" x14ac:dyDescent="0.3">
      <c r="A13" s="128"/>
      <c r="B13" s="83" t="s">
        <v>184</v>
      </c>
      <c r="C13" s="83" t="s">
        <v>185</v>
      </c>
      <c r="D13" s="83" t="s">
        <v>433</v>
      </c>
      <c r="E13" s="83" t="s">
        <v>135</v>
      </c>
      <c r="F13" s="83" t="s">
        <v>31</v>
      </c>
      <c r="G13" s="83" t="s">
        <v>363</v>
      </c>
      <c r="H13" s="83">
        <v>1</v>
      </c>
      <c r="I13" s="83"/>
      <c r="J13" s="85">
        <v>61.86654757912202</v>
      </c>
      <c r="K13" s="83">
        <v>75</v>
      </c>
      <c r="L13" s="84">
        <v>11.65817297968149</v>
      </c>
      <c r="M13" s="86">
        <v>0.89156355656089137</v>
      </c>
      <c r="N13" s="103">
        <v>3.54</v>
      </c>
      <c r="O13" s="86">
        <v>3.1536000000000002E-2</v>
      </c>
      <c r="P13" s="86"/>
      <c r="Q13" s="83">
        <v>1</v>
      </c>
      <c r="R13" s="83">
        <v>1</v>
      </c>
      <c r="S13" s="83">
        <v>2</v>
      </c>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row>
    <row r="14" spans="1:54" x14ac:dyDescent="0.3">
      <c r="A14" s="128"/>
      <c r="B14" s="94" t="s">
        <v>448</v>
      </c>
      <c r="C14" s="94" t="s">
        <v>162</v>
      </c>
      <c r="D14" s="94" t="s">
        <v>433</v>
      </c>
      <c r="E14" s="87" t="s">
        <v>133</v>
      </c>
      <c r="F14" s="87" t="s">
        <v>31</v>
      </c>
      <c r="G14" s="87" t="s">
        <v>363</v>
      </c>
      <c r="H14" s="87">
        <v>1</v>
      </c>
      <c r="I14" s="87"/>
      <c r="J14" s="87">
        <v>280.59986400663041</v>
      </c>
      <c r="K14" s="87">
        <v>20</v>
      </c>
      <c r="L14" s="95">
        <v>12.412131871564219</v>
      </c>
      <c r="M14" s="96">
        <v>0.14054216114566692</v>
      </c>
      <c r="N14" s="102">
        <v>3.7493554949453962</v>
      </c>
      <c r="O14" s="92">
        <v>3.1536000000000002E-2</v>
      </c>
      <c r="P14" s="92"/>
      <c r="Q14" s="97">
        <v>1</v>
      </c>
      <c r="R14" s="89">
        <v>0.08</v>
      </c>
      <c r="S14" s="97">
        <v>2</v>
      </c>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row>
    <row r="15" spans="1:54" x14ac:dyDescent="0.3">
      <c r="A15" s="128"/>
      <c r="B15" s="117" t="s">
        <v>182</v>
      </c>
      <c r="C15" s="117" t="s">
        <v>183</v>
      </c>
      <c r="D15" s="117" t="s">
        <v>434</v>
      </c>
      <c r="E15" s="116" t="s">
        <v>135</v>
      </c>
      <c r="F15" s="116" t="s">
        <v>31</v>
      </c>
      <c r="G15" s="116" t="s">
        <v>363</v>
      </c>
      <c r="H15" s="116">
        <v>1</v>
      </c>
      <c r="I15" s="116"/>
      <c r="J15" s="116">
        <v>219.90504492259902</v>
      </c>
      <c r="K15" s="116">
        <v>75</v>
      </c>
      <c r="L15" s="118">
        <v>11.802466760003863</v>
      </c>
      <c r="M15" s="119">
        <v>0.90207502400158812</v>
      </c>
      <c r="N15" s="120">
        <v>3.65</v>
      </c>
      <c r="O15" s="121">
        <v>3.1536000000000002E-2</v>
      </c>
      <c r="P15" s="121"/>
      <c r="Q15" s="116">
        <v>1</v>
      </c>
      <c r="R15" s="116">
        <v>1</v>
      </c>
      <c r="S15" s="122">
        <v>2</v>
      </c>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row>
    <row r="16" spans="1:54" s="123" customFormat="1" x14ac:dyDescent="0.3">
      <c r="A16" s="127"/>
      <c r="B16" s="83" t="s">
        <v>184</v>
      </c>
      <c r="C16" s="83" t="s">
        <v>185</v>
      </c>
      <c r="D16" s="83" t="s">
        <v>434</v>
      </c>
      <c r="E16" s="83" t="s">
        <v>135</v>
      </c>
      <c r="F16" s="83" t="s">
        <v>31</v>
      </c>
      <c r="G16" s="83" t="s">
        <v>363</v>
      </c>
      <c r="H16" s="83">
        <v>1</v>
      </c>
      <c r="I16" s="83"/>
      <c r="J16" s="83">
        <v>61.303452420877981</v>
      </c>
      <c r="K16" s="83">
        <v>75</v>
      </c>
      <c r="L16" s="84">
        <v>11.65817297968149</v>
      </c>
      <c r="M16" s="86">
        <v>0.89156355656089137</v>
      </c>
      <c r="N16" s="103">
        <v>3.54</v>
      </c>
      <c r="O16" s="86">
        <v>3.1536000000000002E-2</v>
      </c>
      <c r="P16" s="86"/>
      <c r="Q16" s="83">
        <v>1</v>
      </c>
      <c r="R16" s="83">
        <v>1</v>
      </c>
      <c r="S16" s="83">
        <v>2</v>
      </c>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row>
    <row r="17" spans="1:54" s="63" customFormat="1" x14ac:dyDescent="0.3">
      <c r="A17" s="65"/>
      <c r="B17" s="94" t="s">
        <v>448</v>
      </c>
      <c r="C17" s="94" t="s">
        <v>162</v>
      </c>
      <c r="D17" s="94" t="s">
        <v>434</v>
      </c>
      <c r="E17" s="87" t="s">
        <v>133</v>
      </c>
      <c r="F17" s="87" t="s">
        <v>31</v>
      </c>
      <c r="G17" s="87" t="s">
        <v>363</v>
      </c>
      <c r="H17" s="87">
        <v>1</v>
      </c>
      <c r="I17" s="87"/>
      <c r="J17" s="87">
        <v>91.373900010128168</v>
      </c>
      <c r="K17" s="87">
        <v>20</v>
      </c>
      <c r="L17" s="95">
        <v>12.412131871564219</v>
      </c>
      <c r="M17" s="96">
        <v>0.14054216114566692</v>
      </c>
      <c r="N17" s="102">
        <v>3.7493554949453962</v>
      </c>
      <c r="O17" s="92">
        <v>3.1536000000000002E-2</v>
      </c>
      <c r="P17" s="92"/>
      <c r="Q17" s="97">
        <v>1</v>
      </c>
      <c r="R17" s="89">
        <v>0.08</v>
      </c>
      <c r="S17" s="97">
        <v>2</v>
      </c>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row>
    <row r="18" spans="1:54" s="63" customFormat="1" x14ac:dyDescent="0.3">
      <c r="A18" s="65"/>
      <c r="B18"/>
      <c r="C18"/>
      <c r="D18"/>
      <c r="E18"/>
      <c r="F18"/>
      <c r="G18" s="71"/>
      <c r="H18"/>
      <c r="I18"/>
      <c r="J18"/>
      <c r="K18"/>
      <c r="L18"/>
      <c r="M18"/>
      <c r="N18"/>
      <c r="O18"/>
      <c r="P18"/>
      <c r="Q18"/>
      <c r="R18"/>
      <c r="S18"/>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row>
    <row r="19" spans="1:54" x14ac:dyDescent="0.3">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row>
    <row r="20" spans="1:54" x14ac:dyDescent="0.3">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row>
    <row r="21" spans="1:54" x14ac:dyDescent="0.3">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row>
    <row r="22" spans="1:54" x14ac:dyDescent="0.3">
      <c r="M22" s="71"/>
      <c r="N22" s="71"/>
      <c r="O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row>
    <row r="23" spans="1:54" x14ac:dyDescent="0.3">
      <c r="M23" s="71"/>
      <c r="N23" s="71"/>
      <c r="O23" s="71"/>
    </row>
    <row r="32" spans="1:54" ht="12.75" customHeight="1" x14ac:dyDescent="0.3">
      <c r="C32" s="1"/>
      <c r="D32" s="1"/>
      <c r="E32" s="1"/>
      <c r="F32" s="1"/>
      <c r="G32" s="1"/>
      <c r="H32" s="1"/>
    </row>
    <row r="33" spans="3:8" x14ac:dyDescent="0.3">
      <c r="C33" s="1"/>
      <c r="D33" s="1"/>
      <c r="E33" s="1"/>
      <c r="F33" s="1"/>
      <c r="G33" s="1"/>
      <c r="H33" s="1"/>
    </row>
    <row r="34" spans="3:8" x14ac:dyDescent="0.3">
      <c r="C34" s="1"/>
      <c r="D34" s="1"/>
      <c r="E34" s="1"/>
      <c r="F34" s="1"/>
      <c r="G34" s="1"/>
      <c r="H34" s="1"/>
    </row>
    <row r="35" spans="3:8" x14ac:dyDescent="0.3">
      <c r="C35" s="1"/>
      <c r="D35" s="1"/>
      <c r="E35" s="1"/>
      <c r="F35" s="1"/>
      <c r="G35" s="1"/>
      <c r="H35" s="1"/>
    </row>
    <row r="36" spans="3:8" x14ac:dyDescent="0.3">
      <c r="C36" s="1"/>
      <c r="D36" s="1"/>
      <c r="E36" s="1"/>
      <c r="F36" s="1"/>
      <c r="G36" s="1"/>
      <c r="H36" s="1"/>
    </row>
    <row r="37" spans="3:8" x14ac:dyDescent="0.3">
      <c r="C37" s="1"/>
      <c r="D37" s="1"/>
      <c r="E37" s="1"/>
      <c r="F37" s="1"/>
      <c r="G37" s="1"/>
      <c r="H37" s="1"/>
    </row>
    <row r="38" spans="3:8" x14ac:dyDescent="0.3">
      <c r="C38" s="1"/>
      <c r="D38" s="1"/>
      <c r="E38" s="1"/>
      <c r="F38" s="1"/>
      <c r="G38" s="1"/>
      <c r="H38" s="1"/>
    </row>
    <row r="39" spans="3:8" x14ac:dyDescent="0.3">
      <c r="C39" s="1"/>
      <c r="D39" s="1"/>
      <c r="E39" s="1"/>
      <c r="F39" s="1"/>
      <c r="G39" s="1"/>
      <c r="H39" s="1"/>
    </row>
    <row r="40" spans="3:8" x14ac:dyDescent="0.3">
      <c r="C40" s="1"/>
      <c r="D40" s="1"/>
      <c r="E40" s="1"/>
      <c r="F40" s="1"/>
      <c r="G40" s="1"/>
      <c r="H40" s="1"/>
    </row>
    <row r="41" spans="3:8" x14ac:dyDescent="0.3">
      <c r="C41" s="1"/>
      <c r="D41" s="1"/>
      <c r="E41" s="1"/>
      <c r="F41" s="1"/>
      <c r="G41" s="1"/>
      <c r="H41" s="1"/>
    </row>
    <row r="42" spans="3:8" x14ac:dyDescent="0.3">
      <c r="C42" s="1"/>
      <c r="D42" s="1"/>
      <c r="E42" s="1"/>
      <c r="F42" s="1"/>
      <c r="G42" s="1"/>
      <c r="H42" s="1"/>
    </row>
    <row r="43" spans="3:8" x14ac:dyDescent="0.3">
      <c r="C43" s="1"/>
      <c r="D43" s="1"/>
      <c r="E43" s="1"/>
      <c r="F43" s="1"/>
      <c r="G43" s="1"/>
      <c r="H43" s="1"/>
    </row>
    <row r="44" spans="3:8" x14ac:dyDescent="0.3">
      <c r="C44" s="1"/>
      <c r="D44" s="1"/>
      <c r="E44" s="1"/>
      <c r="F44" s="1"/>
      <c r="G44" s="1"/>
      <c r="H44" s="1"/>
    </row>
    <row r="45" spans="3:8" x14ac:dyDescent="0.3">
      <c r="C45" s="1"/>
      <c r="D45" s="1"/>
      <c r="E45" s="1"/>
      <c r="F45" s="1"/>
      <c r="G45" s="1"/>
      <c r="H45" s="1"/>
    </row>
    <row r="46" spans="3:8" x14ac:dyDescent="0.3">
      <c r="C46" s="1"/>
      <c r="D46" s="1"/>
      <c r="E46" s="1"/>
      <c r="F46" s="1"/>
      <c r="G46" s="1"/>
      <c r="H46" s="1"/>
    </row>
    <row r="47" spans="3:8" x14ac:dyDescent="0.3">
      <c r="C47" s="1"/>
      <c r="D47" s="1"/>
      <c r="E47" s="1"/>
      <c r="F47" s="1"/>
      <c r="G47" s="1"/>
      <c r="H47" s="1"/>
    </row>
    <row r="48" spans="3:8" x14ac:dyDescent="0.3">
      <c r="C48" s="1"/>
      <c r="D48" s="1"/>
      <c r="E48" s="1"/>
      <c r="F48" s="1"/>
      <c r="G48" s="1"/>
      <c r="H48" s="1"/>
    </row>
    <row r="49" spans="3:8" x14ac:dyDescent="0.3">
      <c r="C49" s="1"/>
      <c r="D49" s="1"/>
      <c r="E49" s="1"/>
      <c r="F49" s="1"/>
      <c r="G49" s="1"/>
      <c r="H49" s="1"/>
    </row>
    <row r="50" spans="3:8" x14ac:dyDescent="0.3">
      <c r="C50" s="1"/>
      <c r="D50" s="1"/>
      <c r="E50" s="1"/>
      <c r="F50" s="1"/>
      <c r="G50" s="1"/>
      <c r="H50" s="1"/>
    </row>
    <row r="51" spans="3:8" x14ac:dyDescent="0.3">
      <c r="C51" s="1"/>
      <c r="D51" s="1"/>
      <c r="E51" s="1"/>
      <c r="F51" s="1"/>
      <c r="G51" s="1"/>
      <c r="H51" s="1"/>
    </row>
    <row r="52" spans="3:8" x14ac:dyDescent="0.3">
      <c r="C52" s="1"/>
      <c r="D52" s="1"/>
      <c r="E52" s="1"/>
      <c r="F52" s="1"/>
      <c r="G52" s="1"/>
      <c r="H52" s="1"/>
    </row>
    <row r="53" spans="3:8" x14ac:dyDescent="0.3">
      <c r="C53" s="1"/>
      <c r="D53" s="1"/>
      <c r="E53" s="1"/>
      <c r="F53" s="1"/>
      <c r="G53" s="1"/>
      <c r="H53" s="1"/>
    </row>
    <row r="54" spans="3:8" x14ac:dyDescent="0.3">
      <c r="C54" s="1"/>
      <c r="D54" s="1"/>
      <c r="E54" s="1"/>
      <c r="F54" s="1"/>
      <c r="G54" s="1"/>
      <c r="H54" s="1"/>
    </row>
    <row r="55" spans="3:8" x14ac:dyDescent="0.3">
      <c r="C55" s="1"/>
      <c r="D55" s="1"/>
      <c r="E55" s="1"/>
      <c r="F55" s="1"/>
      <c r="G55" s="1"/>
      <c r="H55" s="1"/>
    </row>
    <row r="56" spans="3:8" x14ac:dyDescent="0.3">
      <c r="C56" s="1"/>
      <c r="D56" s="1"/>
      <c r="E56" s="1"/>
      <c r="F56" s="1"/>
      <c r="G56" s="1"/>
      <c r="H56" s="1"/>
    </row>
    <row r="57" spans="3:8" x14ac:dyDescent="0.3">
      <c r="C57" s="1"/>
      <c r="D57" s="1"/>
      <c r="E57" s="1"/>
      <c r="F57" s="1"/>
      <c r="G57" s="1"/>
      <c r="H57" s="1"/>
    </row>
    <row r="58" spans="3:8" x14ac:dyDescent="0.3">
      <c r="C58" s="1"/>
      <c r="D58" s="1"/>
      <c r="E58" s="1"/>
      <c r="F58" s="1"/>
      <c r="G58" s="1"/>
      <c r="H58" s="1"/>
    </row>
    <row r="59" spans="3:8" x14ac:dyDescent="0.3">
      <c r="C59" s="1"/>
      <c r="D59" s="1"/>
      <c r="E59" s="1"/>
      <c r="F59" s="1"/>
      <c r="G59" s="1"/>
      <c r="H59"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S16"/>
  <sheetViews>
    <sheetView zoomScale="69" zoomScaleNormal="69" workbookViewId="0">
      <selection activeCell="J1" sqref="I1:J1048576"/>
    </sheetView>
  </sheetViews>
  <sheetFormatPr defaultRowHeight="13.8" x14ac:dyDescent="0.3"/>
  <cols>
    <col min="1" max="1" width="4.44140625" customWidth="1"/>
    <col min="2" max="2" width="17.5546875" customWidth="1"/>
    <col min="3" max="3" width="57.44140625" customWidth="1"/>
    <col min="7" max="7" width="8.88671875" style="71"/>
  </cols>
  <sheetData>
    <row r="2" spans="1:19" x14ac:dyDescent="0.3">
      <c r="B2" s="30"/>
      <c r="C2" s="152" t="s">
        <v>219</v>
      </c>
      <c r="D2" s="31"/>
      <c r="E2" s="31"/>
      <c r="F2" s="31"/>
      <c r="G2" s="31"/>
      <c r="H2" s="31"/>
      <c r="I2" s="31"/>
      <c r="J2" s="31"/>
      <c r="K2" s="31"/>
      <c r="L2" s="31"/>
      <c r="M2" s="31"/>
      <c r="N2" s="31"/>
      <c r="O2" s="31"/>
      <c r="P2" s="31"/>
      <c r="Q2" s="31"/>
      <c r="R2" s="31"/>
      <c r="S2" s="32"/>
    </row>
    <row r="3" spans="1:19" x14ac:dyDescent="0.3">
      <c r="B3" s="28"/>
      <c r="C3" s="28"/>
      <c r="D3" s="29" t="s">
        <v>435</v>
      </c>
      <c r="E3" s="28" t="s">
        <v>200</v>
      </c>
      <c r="F3" s="28" t="s">
        <v>201</v>
      </c>
      <c r="G3" s="28"/>
      <c r="H3" s="28"/>
      <c r="I3" s="28"/>
      <c r="J3" s="28"/>
      <c r="K3" s="28"/>
      <c r="L3" s="28"/>
      <c r="M3" s="28"/>
      <c r="N3" s="28"/>
      <c r="O3" s="28"/>
      <c r="P3" s="28"/>
      <c r="Q3" s="28"/>
      <c r="R3" s="28"/>
      <c r="S3" s="28"/>
    </row>
    <row r="4" spans="1:19" x14ac:dyDescent="0.3">
      <c r="B4" s="4" t="s">
        <v>0</v>
      </c>
      <c r="C4" s="5" t="s">
        <v>52</v>
      </c>
      <c r="D4" s="29" t="s">
        <v>436</v>
      </c>
      <c r="E4" s="28" t="s">
        <v>203</v>
      </c>
      <c r="F4" s="28" t="s">
        <v>204</v>
      </c>
      <c r="G4" s="28"/>
      <c r="H4" s="28"/>
      <c r="I4" s="28"/>
      <c r="J4" s="28"/>
      <c r="K4" s="28"/>
      <c r="L4" s="28"/>
      <c r="M4" s="28"/>
      <c r="N4" s="28"/>
      <c r="O4" s="28"/>
      <c r="P4" s="28"/>
      <c r="Q4" s="28"/>
      <c r="R4" s="28"/>
      <c r="S4" s="28"/>
    </row>
    <row r="5" spans="1:19" x14ac:dyDescent="0.3">
      <c r="B5" s="28"/>
      <c r="C5" s="28"/>
      <c r="D5" s="28"/>
      <c r="E5" s="28"/>
      <c r="F5" s="28"/>
      <c r="G5" s="28"/>
      <c r="H5" s="28"/>
      <c r="I5" s="28"/>
      <c r="J5" s="28"/>
      <c r="K5" s="28"/>
      <c r="L5" s="28"/>
      <c r="M5" s="28"/>
      <c r="N5" s="28"/>
      <c r="O5" s="28"/>
      <c r="P5" s="28"/>
      <c r="Q5" s="28"/>
      <c r="R5" s="28"/>
      <c r="S5" s="28"/>
    </row>
    <row r="6" spans="1:19" x14ac:dyDescent="0.3">
      <c r="B6" s="28"/>
      <c r="C6" s="28"/>
      <c r="D6" s="28"/>
      <c r="E6" s="28"/>
      <c r="G6" s="7" t="s">
        <v>1</v>
      </c>
      <c r="H6" s="28"/>
      <c r="I6" s="35"/>
      <c r="J6" s="28"/>
      <c r="K6" s="28"/>
      <c r="L6" s="28"/>
      <c r="M6" s="34"/>
      <c r="N6" s="34"/>
      <c r="O6" s="28"/>
      <c r="P6" s="28"/>
      <c r="Q6" s="28"/>
      <c r="R6" s="28"/>
      <c r="S6" s="28"/>
    </row>
    <row r="7" spans="1:19" ht="41.4" x14ac:dyDescent="0.3">
      <c r="B7" s="8" t="s">
        <v>4</v>
      </c>
      <c r="C7" s="8" t="s">
        <v>5</v>
      </c>
      <c r="D7" s="8" t="s">
        <v>6</v>
      </c>
      <c r="E7" s="8" t="s">
        <v>7</v>
      </c>
      <c r="F7" s="9" t="s">
        <v>8</v>
      </c>
      <c r="G7" s="8" t="s">
        <v>358</v>
      </c>
      <c r="H7" s="10" t="s">
        <v>9</v>
      </c>
      <c r="I7" s="11" t="s">
        <v>12</v>
      </c>
      <c r="J7" s="10" t="s">
        <v>53</v>
      </c>
      <c r="K7" s="9" t="s">
        <v>47</v>
      </c>
      <c r="L7" s="80" t="s">
        <v>168</v>
      </c>
      <c r="M7" s="12" t="s">
        <v>20</v>
      </c>
      <c r="N7" s="12" t="s">
        <v>21</v>
      </c>
      <c r="O7" s="12" t="s">
        <v>22</v>
      </c>
      <c r="P7" s="12" t="s">
        <v>169</v>
      </c>
      <c r="Q7" s="12" t="s">
        <v>24</v>
      </c>
      <c r="R7" s="10" t="s">
        <v>48</v>
      </c>
      <c r="S7" s="13"/>
    </row>
    <row r="8" spans="1:19" ht="42" thickBot="1" x14ac:dyDescent="0.35">
      <c r="B8" s="14" t="s">
        <v>25</v>
      </c>
      <c r="C8" s="15"/>
      <c r="D8" s="14" t="s">
        <v>26</v>
      </c>
      <c r="E8" s="15"/>
      <c r="F8" s="16"/>
      <c r="G8" s="15"/>
      <c r="H8" s="17"/>
      <c r="I8" s="18"/>
      <c r="J8" s="15" t="s">
        <v>27</v>
      </c>
      <c r="K8" s="16"/>
      <c r="L8" s="98"/>
      <c r="M8" s="17"/>
      <c r="N8" s="15"/>
      <c r="O8" s="15"/>
      <c r="P8" s="15"/>
      <c r="Q8" s="15"/>
      <c r="R8" s="15"/>
      <c r="S8" s="2"/>
    </row>
    <row r="9" spans="1:19" ht="14.4" thickBot="1" x14ac:dyDescent="0.35">
      <c r="A9" s="128"/>
      <c r="B9" s="20" t="s">
        <v>28</v>
      </c>
      <c r="C9" s="21"/>
      <c r="D9" s="21"/>
      <c r="E9" s="21"/>
      <c r="F9" s="22"/>
      <c r="G9" s="21"/>
      <c r="H9" s="23"/>
      <c r="I9" s="23"/>
      <c r="J9" s="37" t="s">
        <v>29</v>
      </c>
      <c r="K9" s="24" t="s">
        <v>49</v>
      </c>
      <c r="L9" s="21" t="s">
        <v>181</v>
      </c>
      <c r="M9" s="21" t="s">
        <v>2</v>
      </c>
      <c r="N9" s="21" t="s">
        <v>3</v>
      </c>
      <c r="O9" s="21" t="s">
        <v>30</v>
      </c>
      <c r="P9" s="21" t="s">
        <v>30</v>
      </c>
      <c r="Q9" s="21" t="s">
        <v>30</v>
      </c>
      <c r="R9" s="21"/>
      <c r="S9" s="3"/>
    </row>
    <row r="10" spans="1:19" x14ac:dyDescent="0.3">
      <c r="A10" s="128"/>
      <c r="B10" s="87" t="s">
        <v>187</v>
      </c>
      <c r="C10" s="87" t="s">
        <v>188</v>
      </c>
      <c r="D10" s="94" t="s">
        <v>433</v>
      </c>
      <c r="E10" s="87" t="s">
        <v>135</v>
      </c>
      <c r="F10" s="378" t="s">
        <v>31</v>
      </c>
      <c r="G10" s="87" t="s">
        <v>363</v>
      </c>
      <c r="H10" s="87">
        <v>1</v>
      </c>
      <c r="I10" s="87"/>
      <c r="J10" s="87">
        <v>825.6863099957958</v>
      </c>
      <c r="K10" s="87">
        <v>75</v>
      </c>
      <c r="L10" s="101">
        <v>0</v>
      </c>
      <c r="M10" s="96">
        <v>0.90207502400158812</v>
      </c>
      <c r="N10" s="102">
        <v>3.65</v>
      </c>
      <c r="O10" s="92">
        <v>3.1536000000000002E-2</v>
      </c>
      <c r="P10" s="87">
        <v>1</v>
      </c>
      <c r="Q10" s="87">
        <v>1</v>
      </c>
      <c r="R10" s="87">
        <v>2</v>
      </c>
      <c r="S10" s="3"/>
    </row>
    <row r="11" spans="1:19" x14ac:dyDescent="0.3">
      <c r="A11" s="128"/>
      <c r="B11" s="83" t="s">
        <v>189</v>
      </c>
      <c r="C11" s="83" t="s">
        <v>190</v>
      </c>
      <c r="D11" s="83" t="s">
        <v>433</v>
      </c>
      <c r="E11" s="83" t="s">
        <v>135</v>
      </c>
      <c r="F11" s="379" t="s">
        <v>31</v>
      </c>
      <c r="G11" s="83" t="s">
        <v>363</v>
      </c>
      <c r="H11" s="83">
        <v>1</v>
      </c>
      <c r="I11" s="83"/>
      <c r="J11" s="83">
        <v>230.1785365461426</v>
      </c>
      <c r="K11" s="83">
        <v>75</v>
      </c>
      <c r="L11" s="93">
        <v>0</v>
      </c>
      <c r="M11" s="86">
        <v>0.89156355656089137</v>
      </c>
      <c r="N11" s="103">
        <v>3.54</v>
      </c>
      <c r="O11" s="86">
        <v>3.1536000000000002E-2</v>
      </c>
      <c r="P11" s="83">
        <v>1</v>
      </c>
      <c r="Q11" s="83">
        <v>1</v>
      </c>
      <c r="R11" s="83">
        <v>2</v>
      </c>
      <c r="S11" s="3"/>
    </row>
    <row r="12" spans="1:19" x14ac:dyDescent="0.3">
      <c r="A12" s="128"/>
      <c r="B12" s="377" t="s">
        <v>449</v>
      </c>
      <c r="C12" s="87" t="s">
        <v>163</v>
      </c>
      <c r="D12" s="109" t="s">
        <v>433</v>
      </c>
      <c r="E12" s="108" t="s">
        <v>133</v>
      </c>
      <c r="F12" s="380" t="s">
        <v>31</v>
      </c>
      <c r="G12" s="108" t="s">
        <v>363</v>
      </c>
      <c r="H12" s="108">
        <v>1</v>
      </c>
      <c r="I12" s="108"/>
      <c r="J12" s="108">
        <v>278.22427877676245</v>
      </c>
      <c r="K12" s="108">
        <v>20</v>
      </c>
      <c r="L12" s="110">
        <v>0</v>
      </c>
      <c r="M12" s="111">
        <v>0.14054216114566692</v>
      </c>
      <c r="N12" s="112">
        <v>3.7493554949453962</v>
      </c>
      <c r="O12" s="107">
        <v>3.1536000000000002E-2</v>
      </c>
      <c r="P12" s="108">
        <v>1</v>
      </c>
      <c r="Q12" s="108">
        <v>0.08</v>
      </c>
      <c r="R12" s="108">
        <v>2</v>
      </c>
      <c r="S12" s="3"/>
    </row>
    <row r="13" spans="1:19" x14ac:dyDescent="0.3">
      <c r="A13" s="128"/>
      <c r="B13" s="116" t="s">
        <v>187</v>
      </c>
      <c r="C13" s="116" t="s">
        <v>188</v>
      </c>
      <c r="D13" s="117" t="s">
        <v>434</v>
      </c>
      <c r="E13" s="116" t="s">
        <v>135</v>
      </c>
      <c r="F13" s="381" t="s">
        <v>31</v>
      </c>
      <c r="G13" s="116" t="s">
        <v>363</v>
      </c>
      <c r="H13" s="116">
        <v>1</v>
      </c>
      <c r="I13" s="116"/>
      <c r="J13" s="116">
        <v>209.98667000420437</v>
      </c>
      <c r="K13" s="116">
        <v>75</v>
      </c>
      <c r="L13" s="118">
        <v>0</v>
      </c>
      <c r="M13" s="119">
        <v>0.90207502400158812</v>
      </c>
      <c r="N13" s="120">
        <v>3.65</v>
      </c>
      <c r="O13" s="121">
        <v>3.1536000000000002E-2</v>
      </c>
      <c r="P13" s="116">
        <v>1</v>
      </c>
      <c r="Q13" s="116">
        <v>1</v>
      </c>
      <c r="R13" s="116">
        <v>2</v>
      </c>
      <c r="S13" s="3"/>
    </row>
    <row r="14" spans="1:19" x14ac:dyDescent="0.3">
      <c r="A14" s="128"/>
      <c r="B14" s="83" t="s">
        <v>189</v>
      </c>
      <c r="C14" s="83" t="s">
        <v>190</v>
      </c>
      <c r="D14" s="83" t="s">
        <v>434</v>
      </c>
      <c r="E14" s="83" t="s">
        <v>135</v>
      </c>
      <c r="F14" s="379" t="s">
        <v>31</v>
      </c>
      <c r="G14" s="83" t="s">
        <v>363</v>
      </c>
      <c r="H14" s="83">
        <v>1</v>
      </c>
      <c r="I14" s="83"/>
      <c r="J14" s="83">
        <v>58.538483453857495</v>
      </c>
      <c r="K14" s="83">
        <v>75</v>
      </c>
      <c r="L14" s="93">
        <v>0</v>
      </c>
      <c r="M14" s="86">
        <v>0.89156355656089137</v>
      </c>
      <c r="N14" s="103">
        <v>3.54</v>
      </c>
      <c r="O14" s="86">
        <v>3.1536000000000002E-2</v>
      </c>
      <c r="P14" s="83">
        <v>1</v>
      </c>
      <c r="Q14" s="83">
        <v>1</v>
      </c>
      <c r="R14" s="83">
        <v>2</v>
      </c>
      <c r="S14" s="3"/>
    </row>
    <row r="15" spans="1:19" x14ac:dyDescent="0.3">
      <c r="A15" s="128"/>
      <c r="B15" s="377" t="s">
        <v>449</v>
      </c>
      <c r="C15" s="87" t="s">
        <v>163</v>
      </c>
      <c r="D15" s="109" t="s">
        <v>434</v>
      </c>
      <c r="E15" s="108" t="s">
        <v>133</v>
      </c>
      <c r="F15" s="380" t="s">
        <v>31</v>
      </c>
      <c r="G15" s="108" t="s">
        <v>363</v>
      </c>
      <c r="H15" s="108">
        <v>1</v>
      </c>
      <c r="I15" s="108"/>
      <c r="J15" s="108">
        <v>217.74073991224884</v>
      </c>
      <c r="K15" s="108">
        <v>20</v>
      </c>
      <c r="L15" s="110">
        <v>0</v>
      </c>
      <c r="M15" s="111">
        <v>0.14054216114566692</v>
      </c>
      <c r="N15" s="112">
        <v>3.7493554949453962</v>
      </c>
      <c r="O15" s="107">
        <v>3.1536000000000002E-2</v>
      </c>
      <c r="P15" s="108">
        <v>1</v>
      </c>
      <c r="Q15" s="108">
        <v>0.08</v>
      </c>
      <c r="R15" s="108">
        <v>2</v>
      </c>
    </row>
    <row r="16" spans="1:19" x14ac:dyDescent="0.3">
      <c r="A16" s="1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19"/>
  <sheetViews>
    <sheetView showGridLines="0" zoomScale="80" zoomScaleNormal="80" workbookViewId="0">
      <pane ySplit="10" topLeftCell="A41" activePane="bottomLeft" state="frozen"/>
      <selection activeCell="C14" sqref="C14"/>
      <selection pane="bottomLeft" activeCell="I59" sqref="I59"/>
    </sheetView>
  </sheetViews>
  <sheetFormatPr defaultColWidth="9.109375" defaultRowHeight="12.75" customHeight="1" x14ac:dyDescent="0.3"/>
  <cols>
    <col min="1" max="1" width="2.6640625" style="3" customWidth="1"/>
    <col min="2" max="2" width="12.5546875" style="3" customWidth="1"/>
    <col min="3" max="3" width="10.44140625" style="3" customWidth="1"/>
    <col min="4" max="4" width="23.88671875" style="3" customWidth="1"/>
    <col min="5" max="5" width="59.109375" style="3" customWidth="1"/>
    <col min="6" max="6" width="8.33203125" style="3" customWidth="1"/>
    <col min="7" max="7" width="9.5546875" style="3" customWidth="1"/>
    <col min="8" max="8" width="15.5546875" style="3" customWidth="1"/>
    <col min="9" max="9" width="15.44140625" style="3" customWidth="1"/>
    <col min="10" max="10" width="10" style="3" customWidth="1"/>
    <col min="11" max="11" width="9.109375" style="3"/>
    <col min="12" max="12" width="8.88671875" style="3" customWidth="1"/>
    <col min="13" max="13" width="19.88671875" style="3" customWidth="1"/>
    <col min="14" max="16384" width="9.109375" style="3"/>
  </cols>
  <sheetData>
    <row r="1" spans="2:18" ht="12.75" customHeight="1" x14ac:dyDescent="0.3">
      <c r="H1" s="36"/>
      <c r="I1" s="36"/>
      <c r="J1" s="36"/>
    </row>
    <row r="2" spans="2:18" ht="12.75" customHeight="1" x14ac:dyDescent="0.3">
      <c r="B2" s="3" t="s">
        <v>55</v>
      </c>
      <c r="H2" s="36"/>
      <c r="I2" s="28"/>
      <c r="J2" s="28"/>
    </row>
    <row r="3" spans="2:18" ht="12.75" customHeight="1" x14ac:dyDescent="0.3">
      <c r="H3" s="36"/>
      <c r="I3" s="28"/>
      <c r="J3" s="28"/>
    </row>
    <row r="4" spans="2:18" ht="12.75" customHeight="1" x14ac:dyDescent="0.3">
      <c r="B4" s="4" t="s">
        <v>56</v>
      </c>
      <c r="H4" s="36"/>
      <c r="I4" s="28"/>
      <c r="J4" s="28"/>
    </row>
    <row r="5" spans="2:18" ht="12.75" customHeight="1" x14ac:dyDescent="0.3">
      <c r="D5" s="72"/>
      <c r="E5" s="72"/>
      <c r="H5" s="28"/>
      <c r="I5" s="28"/>
      <c r="J5" s="28"/>
    </row>
    <row r="6" spans="2:18" ht="12.75" customHeight="1" x14ac:dyDescent="0.3">
      <c r="D6" s="72"/>
      <c r="E6" s="72"/>
    </row>
    <row r="8" spans="2:18" ht="12.75" customHeight="1" x14ac:dyDescent="0.3">
      <c r="B8" s="48" t="s">
        <v>58</v>
      </c>
      <c r="C8" s="49"/>
      <c r="D8" s="50"/>
      <c r="E8" s="50"/>
      <c r="F8" s="50"/>
      <c r="G8" s="50"/>
      <c r="H8" s="50"/>
      <c r="I8" s="50"/>
      <c r="J8" s="50"/>
    </row>
    <row r="9" spans="2:18" ht="12.75" customHeight="1" x14ac:dyDescent="0.3">
      <c r="B9" s="51" t="s">
        <v>59</v>
      </c>
      <c r="C9" s="51" t="s">
        <v>6</v>
      </c>
      <c r="D9" s="51" t="s">
        <v>4</v>
      </c>
      <c r="E9" s="51" t="s">
        <v>60</v>
      </c>
      <c r="F9" s="51" t="s">
        <v>61</v>
      </c>
      <c r="G9" s="51" t="s">
        <v>62</v>
      </c>
      <c r="H9" s="51" t="s">
        <v>63</v>
      </c>
      <c r="I9" s="51" t="s">
        <v>64</v>
      </c>
      <c r="J9" s="51" t="s">
        <v>65</v>
      </c>
    </row>
    <row r="10" spans="2:18" ht="42" thickBot="1" x14ac:dyDescent="0.35">
      <c r="B10" s="52" t="s">
        <v>66</v>
      </c>
      <c r="C10" s="52" t="s">
        <v>67</v>
      </c>
      <c r="D10" s="52" t="s">
        <v>68</v>
      </c>
      <c r="E10" s="52" t="s">
        <v>69</v>
      </c>
      <c r="F10" s="52" t="s">
        <v>70</v>
      </c>
      <c r="G10" s="52" t="s">
        <v>71</v>
      </c>
      <c r="H10" s="52" t="s">
        <v>72</v>
      </c>
      <c r="I10" s="52" t="s">
        <v>73</v>
      </c>
      <c r="J10" s="52" t="s">
        <v>74</v>
      </c>
      <c r="L10" s="72"/>
      <c r="M10" s="72"/>
      <c r="N10" s="72"/>
      <c r="O10" s="72"/>
    </row>
    <row r="11" spans="2:18" s="72" customFormat="1" ht="12.75" customHeight="1" x14ac:dyDescent="0.3">
      <c r="B11" s="104" t="s">
        <v>76</v>
      </c>
      <c r="C11" s="104" t="s">
        <v>433</v>
      </c>
      <c r="D11" s="104" t="s">
        <v>177</v>
      </c>
      <c r="E11" s="159" t="s">
        <v>437</v>
      </c>
      <c r="F11" s="104" t="s">
        <v>75</v>
      </c>
      <c r="G11" s="104" t="s">
        <v>29</v>
      </c>
      <c r="H11" s="50"/>
      <c r="I11" s="50"/>
      <c r="J11" s="50"/>
    </row>
    <row r="12" spans="2:18" s="72" customFormat="1" ht="12.75" customHeight="1" x14ac:dyDescent="0.3">
      <c r="B12" s="104" t="s">
        <v>76</v>
      </c>
      <c r="C12" s="104" t="s">
        <v>433</v>
      </c>
      <c r="D12" s="104" t="s">
        <v>174</v>
      </c>
      <c r="E12" s="159" t="s">
        <v>438</v>
      </c>
      <c r="F12" s="104" t="s">
        <v>75</v>
      </c>
      <c r="G12" s="104" t="s">
        <v>29</v>
      </c>
      <c r="H12" s="50"/>
      <c r="I12" s="50"/>
      <c r="J12" s="50"/>
    </row>
    <row r="13" spans="2:18" ht="12.75" customHeight="1" x14ac:dyDescent="0.3">
      <c r="B13" s="104" t="s">
        <v>76</v>
      </c>
      <c r="C13" s="104" t="s">
        <v>433</v>
      </c>
      <c r="D13" s="104" t="s">
        <v>175</v>
      </c>
      <c r="E13" s="104" t="s">
        <v>176</v>
      </c>
      <c r="F13" s="104" t="s">
        <v>75</v>
      </c>
      <c r="G13" s="104" t="s">
        <v>29</v>
      </c>
      <c r="H13" s="50"/>
      <c r="I13" s="50"/>
      <c r="J13" s="50"/>
      <c r="L13" s="72"/>
      <c r="M13" s="72"/>
      <c r="N13" s="72"/>
      <c r="O13" s="72"/>
    </row>
    <row r="14" spans="2:18" ht="12.75" customHeight="1" x14ac:dyDescent="0.3">
      <c r="B14" s="104" t="s">
        <v>76</v>
      </c>
      <c r="C14" s="104" t="s">
        <v>433</v>
      </c>
      <c r="D14" s="104" t="s">
        <v>42</v>
      </c>
      <c r="E14" s="159" t="s">
        <v>440</v>
      </c>
      <c r="F14" s="104" t="s">
        <v>75</v>
      </c>
      <c r="G14" s="104" t="s">
        <v>29</v>
      </c>
      <c r="H14" s="50"/>
      <c r="I14" s="50"/>
      <c r="J14" s="50"/>
      <c r="L14" s="72"/>
      <c r="M14" s="72"/>
      <c r="N14" s="72"/>
      <c r="O14" s="72"/>
      <c r="P14" s="72"/>
    </row>
    <row r="15" spans="2:18" ht="12.75" customHeight="1" x14ac:dyDescent="0.3">
      <c r="B15" s="104" t="s">
        <v>77</v>
      </c>
      <c r="C15" s="104" t="s">
        <v>433</v>
      </c>
      <c r="D15" s="104" t="s">
        <v>40</v>
      </c>
      <c r="E15" s="104" t="s">
        <v>226</v>
      </c>
      <c r="F15" s="104" t="s">
        <v>75</v>
      </c>
      <c r="G15" s="104" t="s">
        <v>29</v>
      </c>
      <c r="H15" s="50" t="s">
        <v>57</v>
      </c>
      <c r="I15" s="50"/>
      <c r="J15" s="50"/>
      <c r="L15" s="72"/>
      <c r="M15" s="72"/>
      <c r="N15" s="72"/>
      <c r="O15" s="72"/>
      <c r="P15" s="72"/>
      <c r="Q15" s="72"/>
      <c r="R15" s="72"/>
    </row>
    <row r="16" spans="2:18" ht="12.75" customHeight="1" x14ac:dyDescent="0.3">
      <c r="B16" s="104" t="s">
        <v>77</v>
      </c>
      <c r="C16" s="104" t="s">
        <v>433</v>
      </c>
      <c r="D16" s="159" t="s">
        <v>227</v>
      </c>
      <c r="E16" s="104" t="s">
        <v>370</v>
      </c>
      <c r="F16" s="104" t="s">
        <v>75</v>
      </c>
      <c r="G16" s="104" t="s">
        <v>29</v>
      </c>
      <c r="H16" s="50" t="s">
        <v>57</v>
      </c>
      <c r="I16" s="50"/>
      <c r="J16" s="50"/>
      <c r="L16" s="72"/>
      <c r="M16" s="72"/>
      <c r="N16" s="72"/>
      <c r="O16" s="72"/>
      <c r="P16" s="72"/>
      <c r="Q16" s="72"/>
      <c r="R16" s="72"/>
    </row>
    <row r="17" spans="2:18" ht="12.75" customHeight="1" x14ac:dyDescent="0.3">
      <c r="B17" s="104" t="s">
        <v>76</v>
      </c>
      <c r="C17" s="159" t="s">
        <v>433</v>
      </c>
      <c r="D17" s="159" t="s">
        <v>158</v>
      </c>
      <c r="E17" s="159" t="s">
        <v>159</v>
      </c>
      <c r="F17" s="159" t="s">
        <v>75</v>
      </c>
      <c r="G17" s="159" t="s">
        <v>29</v>
      </c>
      <c r="H17" s="159"/>
      <c r="I17" s="159"/>
      <c r="J17" s="50"/>
      <c r="L17" s="72"/>
      <c r="M17" s="72"/>
      <c r="N17" s="72"/>
      <c r="O17" s="72"/>
      <c r="P17" s="72"/>
      <c r="Q17" s="72"/>
      <c r="R17" s="72"/>
    </row>
    <row r="18" spans="2:18" ht="12.75" customHeight="1" x14ac:dyDescent="0.3">
      <c r="B18" s="104" t="s">
        <v>76</v>
      </c>
      <c r="C18" s="159" t="s">
        <v>433</v>
      </c>
      <c r="D18" s="159" t="s">
        <v>178</v>
      </c>
      <c r="E18" s="159" t="s">
        <v>179</v>
      </c>
      <c r="F18" s="159" t="s">
        <v>75</v>
      </c>
      <c r="G18" s="159" t="s">
        <v>29</v>
      </c>
      <c r="H18" s="159"/>
      <c r="I18" s="159"/>
      <c r="J18" s="50"/>
      <c r="L18" s="72"/>
      <c r="M18" s="72"/>
      <c r="N18" s="72"/>
      <c r="O18" s="72"/>
      <c r="P18" s="72"/>
      <c r="Q18" s="72"/>
      <c r="R18" s="72"/>
    </row>
    <row r="19" spans="2:18" ht="12.75" customHeight="1" x14ac:dyDescent="0.3">
      <c r="B19" s="104" t="s">
        <v>76</v>
      </c>
      <c r="C19" s="159" t="s">
        <v>433</v>
      </c>
      <c r="D19" s="159" t="s">
        <v>160</v>
      </c>
      <c r="E19" s="159" t="s">
        <v>161</v>
      </c>
      <c r="F19" s="159" t="s">
        <v>75</v>
      </c>
      <c r="G19" s="159" t="s">
        <v>29</v>
      </c>
      <c r="H19" s="159"/>
      <c r="I19" s="159"/>
      <c r="J19" s="50"/>
      <c r="L19" s="72"/>
      <c r="M19" s="72"/>
      <c r="N19" s="72"/>
      <c r="O19" s="72"/>
      <c r="P19" s="72"/>
      <c r="Q19" s="72"/>
      <c r="R19" s="72"/>
    </row>
    <row r="20" spans="2:18" s="72" customFormat="1" ht="12.75" customHeight="1" x14ac:dyDescent="0.3">
      <c r="B20" s="104" t="s">
        <v>78</v>
      </c>
      <c r="C20" s="159" t="s">
        <v>433</v>
      </c>
      <c r="D20" s="159" t="s">
        <v>208</v>
      </c>
      <c r="E20" s="159" t="s">
        <v>229</v>
      </c>
      <c r="F20" s="159" t="s">
        <v>75</v>
      </c>
      <c r="G20" s="159" t="s">
        <v>29</v>
      </c>
      <c r="H20" s="159" t="s">
        <v>57</v>
      </c>
      <c r="I20" s="159"/>
      <c r="J20" s="50"/>
    </row>
    <row r="21" spans="2:18" s="72" customFormat="1" ht="12.75" customHeight="1" x14ac:dyDescent="0.3">
      <c r="B21" s="104" t="s">
        <v>78</v>
      </c>
      <c r="C21" s="159" t="s">
        <v>433</v>
      </c>
      <c r="D21" s="159" t="s">
        <v>230</v>
      </c>
      <c r="E21" s="159" t="s">
        <v>231</v>
      </c>
      <c r="F21" s="159" t="s">
        <v>75</v>
      </c>
      <c r="G21" s="159" t="s">
        <v>29</v>
      </c>
      <c r="H21" s="159" t="s">
        <v>57</v>
      </c>
      <c r="I21" s="159"/>
      <c r="J21" s="50"/>
    </row>
    <row r="22" spans="2:18" s="72" customFormat="1" ht="12.75" customHeight="1" x14ac:dyDescent="0.3">
      <c r="B22" s="104" t="s">
        <v>78</v>
      </c>
      <c r="C22" s="159" t="s">
        <v>433</v>
      </c>
      <c r="D22" s="159" t="s">
        <v>205</v>
      </c>
      <c r="E22" s="159" t="s">
        <v>232</v>
      </c>
      <c r="F22" s="159" t="s">
        <v>75</v>
      </c>
      <c r="G22" s="159" t="s">
        <v>29</v>
      </c>
      <c r="H22" s="159" t="s">
        <v>57</v>
      </c>
      <c r="I22" s="159"/>
      <c r="J22" s="50"/>
    </row>
    <row r="23" spans="2:18" s="72" customFormat="1" ht="12.75" customHeight="1" x14ac:dyDescent="0.3">
      <c r="B23" s="104" t="s">
        <v>78</v>
      </c>
      <c r="C23" s="104" t="s">
        <v>433</v>
      </c>
      <c r="D23" s="159" t="s">
        <v>441</v>
      </c>
      <c r="E23" s="159" t="s">
        <v>233</v>
      </c>
      <c r="F23" s="104" t="s">
        <v>75</v>
      </c>
      <c r="G23" s="104" t="s">
        <v>29</v>
      </c>
      <c r="H23" s="50" t="s">
        <v>57</v>
      </c>
      <c r="I23" s="50"/>
      <c r="J23" s="50"/>
    </row>
    <row r="24" spans="2:18" s="72" customFormat="1" ht="12.75" customHeight="1" x14ac:dyDescent="0.3">
      <c r="B24" s="104" t="s">
        <v>78</v>
      </c>
      <c r="C24" s="104" t="s">
        <v>433</v>
      </c>
      <c r="D24" s="159" t="s">
        <v>442</v>
      </c>
      <c r="E24" s="159" t="s">
        <v>235</v>
      </c>
      <c r="F24" s="104" t="s">
        <v>75</v>
      </c>
      <c r="G24" s="104" t="s">
        <v>29</v>
      </c>
      <c r="H24" s="50" t="s">
        <v>57</v>
      </c>
      <c r="I24" s="50"/>
      <c r="J24" s="50"/>
    </row>
    <row r="25" spans="2:18" s="72" customFormat="1" ht="12.75" customHeight="1" x14ac:dyDescent="0.3">
      <c r="B25" s="104" t="s">
        <v>78</v>
      </c>
      <c r="C25" s="104" t="s">
        <v>433</v>
      </c>
      <c r="D25" s="159" t="s">
        <v>443</v>
      </c>
      <c r="E25" s="159" t="s">
        <v>445</v>
      </c>
      <c r="F25" s="104" t="s">
        <v>75</v>
      </c>
      <c r="G25" s="104" t="s">
        <v>29</v>
      </c>
      <c r="H25" s="50" t="s">
        <v>57</v>
      </c>
      <c r="I25" s="50"/>
      <c r="J25" s="50"/>
    </row>
    <row r="26" spans="2:18" s="72" customFormat="1" ht="12.75" customHeight="1" x14ac:dyDescent="0.3">
      <c r="B26" s="104" t="s">
        <v>78</v>
      </c>
      <c r="C26" s="104" t="s">
        <v>433</v>
      </c>
      <c r="D26" s="159" t="s">
        <v>444</v>
      </c>
      <c r="E26" s="159" t="s">
        <v>446</v>
      </c>
      <c r="F26" s="104" t="s">
        <v>75</v>
      </c>
      <c r="G26" s="104" t="s">
        <v>29</v>
      </c>
      <c r="H26" s="50" t="s">
        <v>57</v>
      </c>
      <c r="I26" s="50"/>
      <c r="J26" s="50"/>
    </row>
    <row r="27" spans="2:18" ht="12.75" customHeight="1" x14ac:dyDescent="0.3">
      <c r="B27" s="104" t="s">
        <v>78</v>
      </c>
      <c r="C27" s="104" t="s">
        <v>433</v>
      </c>
      <c r="D27" s="159" t="s">
        <v>240</v>
      </c>
      <c r="E27" s="159" t="s">
        <v>241</v>
      </c>
      <c r="F27" s="104" t="s">
        <v>75</v>
      </c>
      <c r="G27" s="104" t="s">
        <v>29</v>
      </c>
      <c r="H27" s="50" t="s">
        <v>57</v>
      </c>
      <c r="I27" s="50"/>
      <c r="J27" s="50"/>
      <c r="L27" s="72"/>
      <c r="M27" s="72"/>
      <c r="N27" s="72"/>
      <c r="O27" s="72"/>
      <c r="P27" s="72"/>
      <c r="Q27" s="72"/>
      <c r="R27" s="72"/>
    </row>
    <row r="28" spans="2:18" ht="12.75" customHeight="1" x14ac:dyDescent="0.3">
      <c r="B28" s="104" t="s">
        <v>78</v>
      </c>
      <c r="C28" s="104" t="s">
        <v>433</v>
      </c>
      <c r="D28" s="159" t="s">
        <v>242</v>
      </c>
      <c r="E28" s="159" t="s">
        <v>243</v>
      </c>
      <c r="F28" s="104" t="s">
        <v>75</v>
      </c>
      <c r="G28" s="104" t="s">
        <v>29</v>
      </c>
      <c r="H28" s="50" t="s">
        <v>57</v>
      </c>
      <c r="I28" s="50"/>
      <c r="J28" s="50"/>
      <c r="L28" s="72"/>
      <c r="M28" s="72"/>
      <c r="N28" s="72"/>
      <c r="O28" s="72"/>
      <c r="P28" s="72"/>
      <c r="Q28" s="72"/>
      <c r="R28" s="72"/>
    </row>
    <row r="29" spans="2:18" ht="12.75" customHeight="1" x14ac:dyDescent="0.3">
      <c r="B29" s="104" t="s">
        <v>78</v>
      </c>
      <c r="C29" s="104" t="s">
        <v>433</v>
      </c>
      <c r="D29" s="159" t="s">
        <v>244</v>
      </c>
      <c r="E29" s="159" t="s">
        <v>245</v>
      </c>
      <c r="F29" s="104" t="s">
        <v>75</v>
      </c>
      <c r="G29" s="104" t="s">
        <v>29</v>
      </c>
      <c r="H29" s="50" t="s">
        <v>57</v>
      </c>
      <c r="I29" s="50"/>
      <c r="J29" s="50"/>
      <c r="L29" s="72"/>
      <c r="M29" s="72"/>
      <c r="N29" s="72"/>
      <c r="O29" s="72"/>
      <c r="P29" s="72"/>
      <c r="Q29" s="72"/>
      <c r="R29" s="72"/>
    </row>
    <row r="30" spans="2:18" ht="12.75" customHeight="1" x14ac:dyDescent="0.3">
      <c r="B30" s="104" t="s">
        <v>78</v>
      </c>
      <c r="C30" s="104" t="s">
        <v>433</v>
      </c>
      <c r="D30" s="159" t="s">
        <v>246</v>
      </c>
      <c r="E30" s="159" t="s">
        <v>247</v>
      </c>
      <c r="F30" s="104" t="s">
        <v>75</v>
      </c>
      <c r="G30" s="104" t="s">
        <v>29</v>
      </c>
      <c r="H30" s="50" t="s">
        <v>57</v>
      </c>
      <c r="I30" s="50"/>
      <c r="J30" s="50"/>
      <c r="L30" s="72"/>
      <c r="M30" s="72"/>
      <c r="N30" s="72"/>
      <c r="O30" s="72"/>
      <c r="P30" s="72"/>
      <c r="Q30" s="72"/>
      <c r="R30" s="72"/>
    </row>
    <row r="31" spans="2:18" ht="12.75" customHeight="1" x14ac:dyDescent="0.3">
      <c r="B31" s="154" t="s">
        <v>76</v>
      </c>
      <c r="C31" s="154" t="s">
        <v>434</v>
      </c>
      <c r="D31" s="155" t="s">
        <v>177</v>
      </c>
      <c r="E31" s="137" t="s">
        <v>439</v>
      </c>
      <c r="F31" s="154" t="s">
        <v>75</v>
      </c>
      <c r="G31" s="154" t="s">
        <v>29</v>
      </c>
      <c r="H31" s="156"/>
      <c r="I31" s="156"/>
      <c r="J31" s="156"/>
      <c r="L31" s="72"/>
      <c r="M31" s="72"/>
      <c r="N31" s="72"/>
      <c r="O31" s="72"/>
      <c r="P31" s="72"/>
      <c r="Q31" s="72"/>
      <c r="R31" s="72"/>
    </row>
    <row r="32" spans="2:18" ht="12.75" customHeight="1" x14ac:dyDescent="0.3">
      <c r="B32" s="104" t="s">
        <v>76</v>
      </c>
      <c r="C32" s="104" t="s">
        <v>434</v>
      </c>
      <c r="D32" s="157" t="s">
        <v>175</v>
      </c>
      <c r="E32" s="157" t="s">
        <v>176</v>
      </c>
      <c r="F32" s="104" t="s">
        <v>75</v>
      </c>
      <c r="G32" s="104" t="s">
        <v>29</v>
      </c>
      <c r="H32" s="50"/>
      <c r="I32" s="50"/>
      <c r="J32" s="50"/>
      <c r="L32" s="72"/>
      <c r="M32" s="72"/>
      <c r="N32" s="72"/>
      <c r="O32" s="72"/>
      <c r="P32" s="72"/>
      <c r="Q32" s="72"/>
      <c r="R32" s="72"/>
    </row>
    <row r="33" spans="2:18" s="72" customFormat="1" ht="12.75" customHeight="1" x14ac:dyDescent="0.3">
      <c r="B33" s="104" t="s">
        <v>77</v>
      </c>
      <c r="C33" s="104" t="s">
        <v>434</v>
      </c>
      <c r="D33" s="72" t="s">
        <v>40</v>
      </c>
      <c r="E33" s="72" t="s">
        <v>226</v>
      </c>
      <c r="F33" s="104" t="s">
        <v>75</v>
      </c>
      <c r="G33" s="104" t="s">
        <v>29</v>
      </c>
      <c r="H33" s="50" t="s">
        <v>57</v>
      </c>
      <c r="I33" s="50"/>
      <c r="J33" s="50"/>
    </row>
    <row r="34" spans="2:18" s="72" customFormat="1" ht="12.75" customHeight="1" x14ac:dyDescent="0.3">
      <c r="B34" s="104" t="s">
        <v>76</v>
      </c>
      <c r="C34" s="104" t="s">
        <v>434</v>
      </c>
      <c r="D34" s="104" t="s">
        <v>158</v>
      </c>
      <c r="E34" s="104" t="s">
        <v>159</v>
      </c>
      <c r="F34" s="104" t="s">
        <v>75</v>
      </c>
      <c r="G34" s="104" t="s">
        <v>29</v>
      </c>
      <c r="H34" s="104"/>
      <c r="I34" s="104"/>
      <c r="J34" s="50"/>
    </row>
    <row r="35" spans="2:18" s="72" customFormat="1" ht="12.75" customHeight="1" x14ac:dyDescent="0.3">
      <c r="B35" s="104" t="s">
        <v>76</v>
      </c>
      <c r="C35" s="104" t="s">
        <v>434</v>
      </c>
      <c r="D35" s="104" t="s">
        <v>178</v>
      </c>
      <c r="E35" s="104" t="s">
        <v>179</v>
      </c>
      <c r="F35" s="104" t="s">
        <v>75</v>
      </c>
      <c r="G35" s="104" t="s">
        <v>29</v>
      </c>
      <c r="H35" s="104"/>
      <c r="I35" s="104"/>
      <c r="J35" s="50"/>
    </row>
    <row r="36" spans="2:18" s="72" customFormat="1" ht="12.75" customHeight="1" x14ac:dyDescent="0.3">
      <c r="B36" s="104" t="s">
        <v>76</v>
      </c>
      <c r="C36" s="104" t="s">
        <v>434</v>
      </c>
      <c r="D36" s="104" t="s">
        <v>160</v>
      </c>
      <c r="E36" s="104" t="s">
        <v>161</v>
      </c>
      <c r="F36" s="104" t="s">
        <v>75</v>
      </c>
      <c r="G36" s="104" t="s">
        <v>29</v>
      </c>
      <c r="H36" s="104"/>
      <c r="I36" s="104"/>
      <c r="J36" s="50"/>
    </row>
    <row r="37" spans="2:18" s="72" customFormat="1" ht="12.75" customHeight="1" x14ac:dyDescent="0.3">
      <c r="B37" s="104" t="s">
        <v>78</v>
      </c>
      <c r="C37" s="104" t="s">
        <v>434</v>
      </c>
      <c r="D37" s="104" t="s">
        <v>208</v>
      </c>
      <c r="E37" s="104" t="s">
        <v>229</v>
      </c>
      <c r="F37" s="104" t="s">
        <v>75</v>
      </c>
      <c r="G37" s="104" t="s">
        <v>29</v>
      </c>
      <c r="H37" s="104" t="s">
        <v>57</v>
      </c>
      <c r="I37" s="104"/>
      <c r="J37" s="50"/>
    </row>
    <row r="38" spans="2:18" s="72" customFormat="1" ht="12.75" customHeight="1" x14ac:dyDescent="0.3">
      <c r="B38" s="104" t="s">
        <v>78</v>
      </c>
      <c r="C38" s="104" t="s">
        <v>434</v>
      </c>
      <c r="D38" s="104" t="s">
        <v>230</v>
      </c>
      <c r="E38" s="104" t="s">
        <v>231</v>
      </c>
      <c r="F38" s="104" t="s">
        <v>75</v>
      </c>
      <c r="G38" s="104" t="s">
        <v>29</v>
      </c>
      <c r="H38" s="104" t="s">
        <v>57</v>
      </c>
      <c r="I38" s="104"/>
      <c r="J38" s="50"/>
    </row>
    <row r="39" spans="2:18" s="72" customFormat="1" ht="12.75" customHeight="1" x14ac:dyDescent="0.3">
      <c r="B39" s="104" t="s">
        <v>78</v>
      </c>
      <c r="C39" s="104" t="s">
        <v>434</v>
      </c>
      <c r="D39" s="159" t="s">
        <v>205</v>
      </c>
      <c r="E39" s="159" t="s">
        <v>232</v>
      </c>
      <c r="F39" s="104" t="s">
        <v>75</v>
      </c>
      <c r="G39" s="104" t="s">
        <v>29</v>
      </c>
      <c r="H39" s="50" t="s">
        <v>57</v>
      </c>
      <c r="I39" s="50"/>
      <c r="J39" s="50"/>
    </row>
    <row r="40" spans="2:18" s="72" customFormat="1" ht="12.75" customHeight="1" x14ac:dyDescent="0.3">
      <c r="B40" s="104" t="s">
        <v>78</v>
      </c>
      <c r="C40" s="104" t="s">
        <v>434</v>
      </c>
      <c r="D40" s="159" t="s">
        <v>248</v>
      </c>
      <c r="E40" s="159" t="s">
        <v>249</v>
      </c>
      <c r="F40" s="104" t="s">
        <v>75</v>
      </c>
      <c r="G40" s="104" t="s">
        <v>29</v>
      </c>
      <c r="H40" s="50" t="s">
        <v>57</v>
      </c>
      <c r="I40" s="50"/>
      <c r="J40" s="50"/>
    </row>
    <row r="41" spans="2:18" s="72" customFormat="1" ht="12.75" customHeight="1" x14ac:dyDescent="0.3">
      <c r="B41" s="104" t="s">
        <v>78</v>
      </c>
      <c r="C41" s="104" t="s">
        <v>434</v>
      </c>
      <c r="D41" s="159" t="s">
        <v>441</v>
      </c>
      <c r="E41" s="159" t="s">
        <v>233</v>
      </c>
      <c r="F41" s="104" t="s">
        <v>75</v>
      </c>
      <c r="G41" s="104" t="s">
        <v>29</v>
      </c>
      <c r="H41" s="50" t="s">
        <v>57</v>
      </c>
      <c r="I41" s="50"/>
      <c r="J41" s="50"/>
    </row>
    <row r="42" spans="2:18" s="72" customFormat="1" ht="12.75" customHeight="1" x14ac:dyDescent="0.3">
      <c r="B42" s="104" t="s">
        <v>78</v>
      </c>
      <c r="C42" s="104" t="s">
        <v>434</v>
      </c>
      <c r="D42" s="159" t="s">
        <v>442</v>
      </c>
      <c r="E42" s="159" t="s">
        <v>250</v>
      </c>
      <c r="F42" s="104" t="s">
        <v>75</v>
      </c>
      <c r="G42" s="104" t="s">
        <v>29</v>
      </c>
      <c r="H42" s="50" t="s">
        <v>57</v>
      </c>
      <c r="I42" s="50"/>
      <c r="J42" s="50"/>
    </row>
    <row r="43" spans="2:18" s="72" customFormat="1" ht="12.75" customHeight="1" x14ac:dyDescent="0.3">
      <c r="B43" s="104" t="s">
        <v>78</v>
      </c>
      <c r="C43" s="104" t="s">
        <v>434</v>
      </c>
      <c r="D43" s="159" t="s">
        <v>443</v>
      </c>
      <c r="E43" s="159" t="s">
        <v>445</v>
      </c>
      <c r="F43" s="104" t="s">
        <v>75</v>
      </c>
      <c r="G43" s="104" t="s">
        <v>29</v>
      </c>
      <c r="H43" s="50" t="s">
        <v>57</v>
      </c>
      <c r="I43" s="50"/>
      <c r="J43" s="50"/>
    </row>
    <row r="44" spans="2:18" s="72" customFormat="1" ht="12.75" customHeight="1" x14ac:dyDescent="0.3">
      <c r="B44" s="104" t="s">
        <v>78</v>
      </c>
      <c r="C44" s="104" t="s">
        <v>434</v>
      </c>
      <c r="D44" s="159" t="s">
        <v>444</v>
      </c>
      <c r="E44" s="159" t="s">
        <v>446</v>
      </c>
      <c r="F44" s="104" t="s">
        <v>75</v>
      </c>
      <c r="G44" s="104" t="s">
        <v>29</v>
      </c>
      <c r="H44" s="50" t="s">
        <v>57</v>
      </c>
      <c r="I44" s="50"/>
      <c r="J44" s="50"/>
    </row>
    <row r="45" spans="2:18" s="72" customFormat="1" ht="12.75" customHeight="1" x14ac:dyDescent="0.3">
      <c r="B45" s="104" t="s">
        <v>78</v>
      </c>
      <c r="C45" s="104" t="s">
        <v>434</v>
      </c>
      <c r="D45" s="159" t="s">
        <v>240</v>
      </c>
      <c r="E45" s="159" t="s">
        <v>241</v>
      </c>
      <c r="F45" s="104" t="s">
        <v>75</v>
      </c>
      <c r="G45" s="104" t="s">
        <v>29</v>
      </c>
      <c r="H45" s="50" t="s">
        <v>57</v>
      </c>
      <c r="I45" s="50"/>
      <c r="J45" s="50"/>
    </row>
    <row r="46" spans="2:18" ht="12.75" customHeight="1" x14ac:dyDescent="0.3">
      <c r="B46" s="104" t="s">
        <v>78</v>
      </c>
      <c r="C46" s="104" t="s">
        <v>434</v>
      </c>
      <c r="D46" s="159" t="s">
        <v>244</v>
      </c>
      <c r="E46" s="159" t="s">
        <v>245</v>
      </c>
      <c r="F46" s="104" t="s">
        <v>75</v>
      </c>
      <c r="G46" s="104" t="s">
        <v>29</v>
      </c>
      <c r="H46" s="50" t="s">
        <v>57</v>
      </c>
      <c r="I46" s="50"/>
      <c r="J46" s="50"/>
      <c r="L46" s="72"/>
      <c r="M46" s="72"/>
      <c r="N46" s="72"/>
      <c r="O46" s="72"/>
      <c r="P46" s="72"/>
      <c r="Q46" s="72"/>
      <c r="R46" s="72"/>
    </row>
    <row r="47" spans="2:18" ht="12.75" customHeight="1" x14ac:dyDescent="0.3">
      <c r="B47" s="104" t="s">
        <v>78</v>
      </c>
      <c r="C47" s="104" t="s">
        <v>434</v>
      </c>
      <c r="D47" s="163" t="s">
        <v>246</v>
      </c>
      <c r="E47" s="163" t="s">
        <v>247</v>
      </c>
      <c r="F47" s="104" t="s">
        <v>75</v>
      </c>
      <c r="G47" s="104" t="s">
        <v>29</v>
      </c>
      <c r="H47" s="50" t="s">
        <v>57</v>
      </c>
      <c r="I47" s="50"/>
      <c r="J47" s="50"/>
      <c r="L47" s="72"/>
      <c r="M47" s="72"/>
      <c r="N47" s="72"/>
      <c r="O47" s="72"/>
      <c r="P47" s="72"/>
      <c r="Q47" s="72"/>
      <c r="R47" s="72"/>
    </row>
    <row r="48" spans="2:18" ht="12.75" customHeight="1" x14ac:dyDescent="0.3">
      <c r="B48" s="156" t="s">
        <v>79</v>
      </c>
      <c r="C48" s="156"/>
      <c r="D48" s="156" t="s">
        <v>83</v>
      </c>
      <c r="E48" s="156" t="s">
        <v>84</v>
      </c>
      <c r="F48" s="156" t="s">
        <v>75</v>
      </c>
      <c r="G48" s="156" t="s">
        <v>80</v>
      </c>
      <c r="H48" s="156"/>
      <c r="I48" s="156"/>
      <c r="J48" s="156"/>
      <c r="L48" s="72"/>
      <c r="M48" s="72"/>
      <c r="N48" s="72"/>
      <c r="O48" s="72"/>
      <c r="P48" s="72"/>
      <c r="Q48" s="72"/>
      <c r="R48" s="72"/>
    </row>
    <row r="49" spans="2:18" ht="12.75" customHeight="1" x14ac:dyDescent="0.3">
      <c r="B49" s="50"/>
      <c r="C49" s="50"/>
      <c r="D49" s="50" t="s">
        <v>166</v>
      </c>
      <c r="E49" s="50" t="s">
        <v>191</v>
      </c>
      <c r="F49" s="50" t="s">
        <v>75</v>
      </c>
      <c r="G49" s="50" t="s">
        <v>80</v>
      </c>
      <c r="H49" s="50"/>
      <c r="I49" s="50"/>
      <c r="J49" s="50"/>
      <c r="L49" s="72"/>
      <c r="M49" s="72"/>
      <c r="N49" s="72"/>
      <c r="O49" s="72"/>
      <c r="P49" s="72"/>
      <c r="Q49" s="72"/>
      <c r="R49" s="72"/>
    </row>
    <row r="50" spans="2:18" ht="12.75" customHeight="1" x14ac:dyDescent="0.3">
      <c r="B50" s="50"/>
      <c r="C50" s="50"/>
      <c r="D50" s="50" t="s">
        <v>93</v>
      </c>
      <c r="E50" s="50" t="s">
        <v>94</v>
      </c>
      <c r="F50" s="50" t="s">
        <v>75</v>
      </c>
      <c r="G50" s="50" t="s">
        <v>80</v>
      </c>
      <c r="H50" s="50"/>
      <c r="I50" s="50"/>
      <c r="J50" s="50"/>
      <c r="L50" s="72"/>
      <c r="M50" s="72"/>
      <c r="N50" s="72"/>
      <c r="O50" s="72"/>
      <c r="P50" s="72"/>
      <c r="Q50" s="72"/>
      <c r="R50" s="72"/>
    </row>
    <row r="51" spans="2:18" ht="12.75" customHeight="1" x14ac:dyDescent="0.3">
      <c r="B51" s="50"/>
      <c r="C51" s="50"/>
      <c r="D51" s="50" t="s">
        <v>95</v>
      </c>
      <c r="E51" s="50" t="s">
        <v>96</v>
      </c>
      <c r="F51" s="50" t="s">
        <v>75</v>
      </c>
      <c r="G51" s="50" t="s">
        <v>80</v>
      </c>
      <c r="H51" s="50"/>
      <c r="I51" s="50"/>
      <c r="J51" s="50"/>
      <c r="L51" s="72"/>
      <c r="M51" s="72"/>
      <c r="N51" s="72"/>
      <c r="O51" s="72"/>
      <c r="P51" s="72"/>
      <c r="Q51" s="72"/>
      <c r="R51" s="72"/>
    </row>
    <row r="52" spans="2:18" ht="12.75" customHeight="1" x14ac:dyDescent="0.3">
      <c r="B52" s="50"/>
      <c r="C52" s="50"/>
      <c r="D52" s="50" t="s">
        <v>97</v>
      </c>
      <c r="E52" s="50" t="s">
        <v>98</v>
      </c>
      <c r="F52" s="50" t="s">
        <v>75</v>
      </c>
      <c r="G52" s="50" t="s">
        <v>80</v>
      </c>
      <c r="H52" s="50"/>
      <c r="I52" s="50"/>
      <c r="J52" s="50"/>
      <c r="L52" s="72"/>
      <c r="M52" s="72"/>
      <c r="N52" s="72"/>
      <c r="O52" s="72"/>
      <c r="P52" s="72"/>
      <c r="Q52" s="72"/>
      <c r="R52" s="72"/>
    </row>
    <row r="53" spans="2:18" ht="12.75" customHeight="1" x14ac:dyDescent="0.3">
      <c r="B53" s="50"/>
      <c r="C53" s="50"/>
      <c r="D53" s="50" t="s">
        <v>87</v>
      </c>
      <c r="E53" s="50" t="s">
        <v>88</v>
      </c>
      <c r="F53" s="50" t="s">
        <v>75</v>
      </c>
      <c r="G53" s="50" t="s">
        <v>80</v>
      </c>
      <c r="H53" s="50"/>
      <c r="I53" s="50"/>
      <c r="J53" s="50"/>
      <c r="L53" s="72"/>
      <c r="M53" s="72"/>
      <c r="N53" s="72"/>
      <c r="O53" s="72"/>
      <c r="P53" s="72"/>
      <c r="Q53" s="72"/>
      <c r="R53" s="72"/>
    </row>
    <row r="54" spans="2:18" ht="12.75" customHeight="1" x14ac:dyDescent="0.3">
      <c r="B54" s="50"/>
      <c r="C54" s="50"/>
      <c r="D54" s="50" t="s">
        <v>89</v>
      </c>
      <c r="E54" s="50" t="s">
        <v>90</v>
      </c>
      <c r="F54" s="50" t="s">
        <v>75</v>
      </c>
      <c r="G54" s="50" t="s">
        <v>80</v>
      </c>
      <c r="H54" s="50"/>
      <c r="I54" s="50"/>
      <c r="J54" s="50"/>
      <c r="L54" s="72"/>
      <c r="M54" s="72"/>
      <c r="N54" s="72"/>
      <c r="O54" s="72"/>
      <c r="P54" s="72"/>
      <c r="Q54" s="72"/>
      <c r="R54" s="72"/>
    </row>
    <row r="55" spans="2:18" ht="12.75" customHeight="1" x14ac:dyDescent="0.3">
      <c r="B55" s="50"/>
      <c r="C55" s="50"/>
      <c r="D55" s="50" t="s">
        <v>91</v>
      </c>
      <c r="E55" s="50" t="s">
        <v>92</v>
      </c>
      <c r="F55" s="50" t="s">
        <v>75</v>
      </c>
      <c r="G55" s="50" t="s">
        <v>80</v>
      </c>
      <c r="H55" s="50"/>
      <c r="I55" s="50"/>
      <c r="J55" s="50"/>
      <c r="K55" s="72"/>
      <c r="L55" s="72"/>
      <c r="M55" s="72"/>
      <c r="N55" s="72"/>
      <c r="O55" s="72"/>
      <c r="P55" s="72"/>
      <c r="Q55" s="72"/>
      <c r="R55" s="72"/>
    </row>
    <row r="56" spans="2:18" ht="12.75" customHeight="1" x14ac:dyDescent="0.3">
      <c r="B56" s="50"/>
      <c r="C56" s="50"/>
      <c r="D56" s="50" t="s">
        <v>85</v>
      </c>
      <c r="E56" s="50" t="s">
        <v>86</v>
      </c>
      <c r="F56" s="50" t="s">
        <v>75</v>
      </c>
      <c r="G56" s="50" t="s">
        <v>80</v>
      </c>
      <c r="H56" s="50"/>
      <c r="I56" s="50"/>
      <c r="J56" s="50"/>
      <c r="K56" s="72"/>
      <c r="L56" s="72"/>
      <c r="M56" s="72"/>
      <c r="N56" s="72"/>
      <c r="O56" s="72"/>
      <c r="P56" s="72"/>
      <c r="Q56" s="72"/>
      <c r="R56" s="72"/>
    </row>
    <row r="57" spans="2:18" ht="12.75" customHeight="1" x14ac:dyDescent="0.3">
      <c r="B57" s="104"/>
      <c r="C57" s="104"/>
      <c r="D57" s="50" t="s">
        <v>81</v>
      </c>
      <c r="E57" s="50" t="s">
        <v>82</v>
      </c>
      <c r="F57" s="50" t="s">
        <v>75</v>
      </c>
      <c r="G57" s="50" t="s">
        <v>80</v>
      </c>
      <c r="H57" s="50"/>
      <c r="I57" s="50"/>
      <c r="J57" s="50"/>
      <c r="K57" s="72"/>
      <c r="L57" s="158"/>
      <c r="N57" s="72"/>
      <c r="P57" s="72"/>
      <c r="Q57" s="72"/>
      <c r="R57" s="72"/>
    </row>
    <row r="58" spans="2:18" s="72" customFormat="1" ht="12.75" customHeight="1" x14ac:dyDescent="0.3">
      <c r="B58" s="104"/>
      <c r="C58" s="104"/>
      <c r="D58" s="50" t="s">
        <v>414</v>
      </c>
      <c r="E58" s="50" t="s">
        <v>415</v>
      </c>
      <c r="F58" s="50" t="s">
        <v>75</v>
      </c>
      <c r="G58" s="50" t="s">
        <v>80</v>
      </c>
      <c r="H58" s="50"/>
      <c r="I58" s="50"/>
      <c r="J58" s="50"/>
      <c r="L58" s="158"/>
    </row>
    <row r="59" spans="2:18" s="72" customFormat="1" ht="12.75" customHeight="1" x14ac:dyDescent="0.3">
      <c r="B59" s="104"/>
      <c r="C59" s="104"/>
      <c r="D59" s="50" t="s">
        <v>417</v>
      </c>
      <c r="E59" s="50" t="s">
        <v>418</v>
      </c>
      <c r="F59" s="50" t="s">
        <v>75</v>
      </c>
      <c r="G59" s="50" t="s">
        <v>80</v>
      </c>
      <c r="H59" s="50"/>
      <c r="I59" s="50"/>
      <c r="J59" s="50"/>
      <c r="L59" s="158"/>
    </row>
    <row r="60" spans="2:18" s="72" customFormat="1" ht="12.75" customHeight="1" x14ac:dyDescent="0.3">
      <c r="B60" s="3"/>
      <c r="C60" s="3"/>
      <c r="D60" s="50" t="s">
        <v>420</v>
      </c>
      <c r="E60" s="50" t="s">
        <v>421</v>
      </c>
      <c r="F60" s="50" t="s">
        <v>75</v>
      </c>
      <c r="G60" s="50" t="s">
        <v>80</v>
      </c>
      <c r="H60" s="50"/>
      <c r="I60" s="50"/>
      <c r="J60" s="50"/>
      <c r="L60" s="158"/>
    </row>
    <row r="61" spans="2:18" s="72" customFormat="1" ht="12.75" customHeight="1" x14ac:dyDescent="0.3">
      <c r="D61" s="50" t="s">
        <v>423</v>
      </c>
      <c r="E61" s="50" t="s">
        <v>424</v>
      </c>
      <c r="F61" s="50" t="s">
        <v>75</v>
      </c>
      <c r="G61" s="50" t="s">
        <v>80</v>
      </c>
      <c r="H61" s="50"/>
      <c r="L61" s="158"/>
    </row>
    <row r="62" spans="2:18" s="72" customFormat="1" ht="12.75" customHeight="1" x14ac:dyDescent="0.3">
      <c r="D62" s="155" t="s">
        <v>450</v>
      </c>
      <c r="E62" s="155" t="s">
        <v>451</v>
      </c>
      <c r="F62" s="155" t="s">
        <v>75</v>
      </c>
      <c r="G62" s="155" t="s">
        <v>80</v>
      </c>
      <c r="H62" s="50"/>
      <c r="L62" s="158"/>
    </row>
    <row r="63" spans="2:18" s="72" customFormat="1" ht="12.75" customHeight="1" x14ac:dyDescent="0.3">
      <c r="D63" s="50" t="s">
        <v>426</v>
      </c>
      <c r="E63" s="50" t="s">
        <v>427</v>
      </c>
      <c r="F63" s="50" t="s">
        <v>75</v>
      </c>
      <c r="G63" s="50" t="s">
        <v>432</v>
      </c>
      <c r="H63" s="50"/>
      <c r="J63" s="3"/>
      <c r="L63" s="158"/>
    </row>
    <row r="64" spans="2:18" ht="12.75" customHeight="1" x14ac:dyDescent="0.3">
      <c r="B64" s="72"/>
      <c r="C64" s="72"/>
      <c r="D64" s="50" t="s">
        <v>430</v>
      </c>
      <c r="E64" s="50" t="s">
        <v>431</v>
      </c>
      <c r="F64" s="50" t="s">
        <v>75</v>
      </c>
      <c r="G64" s="50" t="s">
        <v>80</v>
      </c>
      <c r="H64" s="50"/>
      <c r="I64" s="72"/>
      <c r="J64" s="72"/>
      <c r="K64" s="72"/>
      <c r="L64" s="158"/>
    </row>
    <row r="65" spans="2:13" ht="12.75" customHeight="1" x14ac:dyDescent="0.3">
      <c r="B65" s="72"/>
      <c r="C65" s="72"/>
      <c r="H65" s="50"/>
      <c r="I65" s="72"/>
      <c r="J65" s="72"/>
      <c r="K65" s="72"/>
      <c r="L65" s="158"/>
    </row>
    <row r="66" spans="2:13" ht="12.75" customHeight="1" x14ac:dyDescent="0.3">
      <c r="B66" s="72"/>
      <c r="C66" s="72"/>
      <c r="D66" s="50"/>
      <c r="E66" s="50"/>
      <c r="F66" s="50"/>
      <c r="G66" s="50"/>
      <c r="H66" s="50"/>
      <c r="I66" s="72"/>
      <c r="J66" s="72"/>
      <c r="K66" s="72"/>
      <c r="L66" s="158"/>
    </row>
    <row r="67" spans="2:13" ht="12.75" customHeight="1" x14ac:dyDescent="0.3">
      <c r="B67" s="72"/>
      <c r="C67" s="72"/>
      <c r="D67" s="50"/>
      <c r="E67" s="50"/>
      <c r="F67" s="50"/>
      <c r="G67" s="50"/>
      <c r="H67" s="50"/>
      <c r="I67" s="72"/>
      <c r="J67" s="72"/>
      <c r="K67" s="72"/>
      <c r="L67" s="158"/>
      <c r="M67" s="158"/>
    </row>
    <row r="68" spans="2:13" ht="12.75" customHeight="1" x14ac:dyDescent="0.3">
      <c r="B68" s="72"/>
      <c r="C68" s="72"/>
      <c r="D68" s="72"/>
      <c r="E68" s="72"/>
      <c r="F68" s="72"/>
      <c r="G68" s="72"/>
      <c r="H68" s="72"/>
      <c r="I68" s="72"/>
      <c r="J68" s="72"/>
      <c r="K68" s="72"/>
    </row>
    <row r="69" spans="2:13" ht="12.75" customHeight="1" x14ac:dyDescent="0.3">
      <c r="B69" s="72"/>
      <c r="C69" s="72"/>
      <c r="D69" s="72"/>
      <c r="E69" s="72"/>
      <c r="F69" s="72"/>
      <c r="G69" s="72"/>
      <c r="H69" s="72"/>
      <c r="I69" s="72"/>
      <c r="J69" s="72"/>
      <c r="K69" s="72"/>
    </row>
    <row r="70" spans="2:13" ht="12.75" customHeight="1" x14ac:dyDescent="0.3">
      <c r="B70" s="72"/>
      <c r="C70" s="72"/>
      <c r="D70" s="72"/>
      <c r="E70" s="72"/>
      <c r="F70" s="72"/>
      <c r="G70" s="72"/>
      <c r="H70" s="72"/>
      <c r="I70" s="72"/>
      <c r="J70" s="72"/>
      <c r="K70" s="72"/>
    </row>
    <row r="71" spans="2:13" ht="12.75" customHeight="1" x14ac:dyDescent="0.3">
      <c r="B71" s="72"/>
      <c r="C71" s="72"/>
      <c r="D71" s="72"/>
      <c r="E71" s="72"/>
      <c r="F71" s="72"/>
      <c r="G71" s="72"/>
      <c r="H71" s="72"/>
      <c r="I71" s="72"/>
      <c r="J71" s="72"/>
      <c r="K71" s="72"/>
    </row>
    <row r="72" spans="2:13" ht="12.75" customHeight="1" x14ac:dyDescent="0.3">
      <c r="B72" s="72"/>
      <c r="C72" s="72"/>
      <c r="D72" s="72"/>
      <c r="E72" s="72"/>
      <c r="F72" s="72"/>
      <c r="G72" s="72"/>
      <c r="H72" s="72"/>
      <c r="I72" s="72"/>
      <c r="J72" s="72"/>
      <c r="K72" s="153"/>
    </row>
    <row r="73" spans="2:13" ht="12.75" customHeight="1" x14ac:dyDescent="0.3">
      <c r="B73" s="72"/>
      <c r="C73" s="72"/>
      <c r="D73" s="72"/>
      <c r="E73" s="72"/>
      <c r="F73" s="72"/>
      <c r="G73" s="72"/>
      <c r="H73" s="72"/>
      <c r="I73" s="72"/>
      <c r="J73" s="72"/>
      <c r="K73" s="153"/>
    </row>
    <row r="74" spans="2:13" ht="12.75" customHeight="1" x14ac:dyDescent="0.3">
      <c r="B74" s="53"/>
      <c r="C74" s="53"/>
      <c r="D74" s="53"/>
      <c r="E74" s="53"/>
      <c r="F74" s="50"/>
      <c r="G74" s="50"/>
      <c r="H74" s="153"/>
      <c r="I74" s="153"/>
      <c r="J74" s="153"/>
      <c r="K74" s="153"/>
    </row>
    <row r="75" spans="2:13" ht="12.75" customHeight="1" x14ac:dyDescent="0.3">
      <c r="B75" s="53"/>
      <c r="C75" s="53"/>
      <c r="D75" s="53"/>
      <c r="E75" s="53"/>
      <c r="F75" s="50"/>
      <c r="G75" s="50"/>
      <c r="H75" s="153"/>
      <c r="I75" s="153"/>
      <c r="J75" s="153"/>
      <c r="K75" s="153"/>
    </row>
    <row r="76" spans="2:13" ht="12.75" customHeight="1" x14ac:dyDescent="0.3">
      <c r="B76" s="53"/>
      <c r="C76" s="53"/>
      <c r="D76" s="53"/>
      <c r="E76" s="53"/>
      <c r="F76" s="50"/>
      <c r="G76" s="50"/>
      <c r="H76" s="153"/>
      <c r="I76" s="153"/>
      <c r="J76" s="153"/>
      <c r="K76" s="153"/>
    </row>
    <row r="77" spans="2:13" ht="12.75" customHeight="1" x14ac:dyDescent="0.3">
      <c r="B77" s="53"/>
      <c r="C77" s="53"/>
      <c r="D77" s="53"/>
      <c r="E77" s="53"/>
      <c r="F77" s="50"/>
      <c r="G77" s="50"/>
      <c r="H77" s="153"/>
      <c r="I77" s="153"/>
      <c r="J77" s="153"/>
      <c r="K77" s="153"/>
    </row>
    <row r="78" spans="2:13" ht="12.75" customHeight="1" x14ac:dyDescent="0.3">
      <c r="B78" s="53"/>
      <c r="C78" s="53"/>
      <c r="D78" s="53"/>
      <c r="E78" s="53"/>
      <c r="F78" s="50"/>
      <c r="G78" s="50"/>
      <c r="H78" s="153"/>
      <c r="I78" s="153"/>
      <c r="J78" s="153"/>
      <c r="K78" s="153"/>
    </row>
    <row r="79" spans="2:13" ht="12.75" customHeight="1" x14ac:dyDescent="0.3">
      <c r="B79" s="53"/>
      <c r="C79" s="53"/>
      <c r="D79" s="53"/>
      <c r="E79" s="53"/>
      <c r="F79" s="50"/>
      <c r="G79" s="50"/>
      <c r="H79" s="153"/>
      <c r="I79" s="153"/>
      <c r="J79" s="153"/>
      <c r="K79" s="153"/>
    </row>
    <row r="80" spans="2:13" ht="12.75" customHeight="1" x14ac:dyDescent="0.3">
      <c r="B80" s="53"/>
      <c r="C80" s="53"/>
      <c r="D80" s="53"/>
      <c r="E80" s="53"/>
      <c r="F80" s="50"/>
      <c r="G80" s="50"/>
      <c r="H80" s="153"/>
      <c r="I80" s="153"/>
      <c r="J80" s="153"/>
      <c r="K80" s="153"/>
    </row>
    <row r="81" spans="2:11" ht="12.75" customHeight="1" x14ac:dyDescent="0.3">
      <c r="B81" s="53"/>
      <c r="C81" s="53"/>
      <c r="D81" s="53"/>
      <c r="E81" s="53"/>
      <c r="F81" s="50"/>
      <c r="G81" s="50"/>
      <c r="H81" s="153"/>
      <c r="I81" s="153"/>
      <c r="J81" s="153"/>
      <c r="K81" s="153"/>
    </row>
    <row r="82" spans="2:11" ht="12.75" customHeight="1" x14ac:dyDescent="0.3">
      <c r="B82" s="53"/>
      <c r="C82" s="53"/>
      <c r="D82" s="53"/>
      <c r="E82" s="53"/>
      <c r="F82" s="50"/>
      <c r="G82" s="50"/>
      <c r="H82" s="153"/>
      <c r="I82" s="153"/>
      <c r="J82" s="153"/>
      <c r="K82" s="153"/>
    </row>
    <row r="83" spans="2:11" ht="12.75" customHeight="1" x14ac:dyDescent="0.3">
      <c r="B83" s="53"/>
      <c r="C83" s="53"/>
      <c r="D83" s="53"/>
      <c r="E83" s="53"/>
      <c r="F83" s="50"/>
      <c r="G83" s="50"/>
      <c r="H83" s="50"/>
      <c r="I83" s="50"/>
      <c r="J83" s="50"/>
      <c r="K83" s="153"/>
    </row>
    <row r="84" spans="2:11" ht="12.75" customHeight="1" x14ac:dyDescent="0.3">
      <c r="B84" s="53"/>
      <c r="C84" s="53"/>
      <c r="D84" s="53"/>
      <c r="E84" s="53"/>
      <c r="F84" s="50"/>
      <c r="G84" s="50"/>
      <c r="H84" s="50"/>
      <c r="I84" s="50"/>
      <c r="J84" s="50"/>
      <c r="K84" s="50"/>
    </row>
    <row r="85" spans="2:11" ht="12.75" customHeight="1" x14ac:dyDescent="0.3">
      <c r="B85" s="53"/>
      <c r="C85" s="53"/>
      <c r="D85" s="53"/>
      <c r="E85" s="53"/>
      <c r="F85" s="50"/>
      <c r="G85" s="50"/>
      <c r="H85" s="50"/>
      <c r="I85" s="50"/>
      <c r="J85" s="50"/>
      <c r="K85" s="50"/>
    </row>
    <row r="86" spans="2:11" ht="12.75" customHeight="1" x14ac:dyDescent="0.3">
      <c r="B86" s="53"/>
      <c r="C86" s="53"/>
      <c r="D86" s="53"/>
      <c r="E86" s="53"/>
      <c r="F86" s="50"/>
      <c r="G86" s="50"/>
      <c r="H86" s="50"/>
      <c r="I86" s="50"/>
      <c r="J86" s="50"/>
      <c r="K86" s="50"/>
    </row>
    <row r="87" spans="2:11" ht="12.75" customHeight="1" x14ac:dyDescent="0.3">
      <c r="B87" s="53"/>
      <c r="C87" s="53"/>
      <c r="D87" s="53"/>
      <c r="E87" s="53"/>
      <c r="F87" s="50"/>
      <c r="G87" s="50"/>
      <c r="H87" s="50"/>
      <c r="I87" s="50"/>
      <c r="J87" s="50"/>
      <c r="K87" s="50"/>
    </row>
    <row r="88" spans="2:11" ht="12.75" customHeight="1" x14ac:dyDescent="0.3">
      <c r="B88" s="53"/>
      <c r="C88" s="53"/>
      <c r="D88" s="53"/>
      <c r="E88" s="53"/>
      <c r="F88" s="50"/>
      <c r="G88" s="50"/>
      <c r="H88" s="50"/>
      <c r="I88" s="50"/>
      <c r="J88" s="50"/>
      <c r="K88" s="50"/>
    </row>
    <row r="89" spans="2:11" ht="12.75" customHeight="1" x14ac:dyDescent="0.3">
      <c r="B89" s="53"/>
      <c r="C89" s="53"/>
      <c r="D89" s="53"/>
      <c r="E89" s="53"/>
      <c r="F89" s="50"/>
      <c r="G89" s="50"/>
      <c r="H89" s="50"/>
      <c r="I89" s="50"/>
      <c r="J89" s="50"/>
      <c r="K89" s="50"/>
    </row>
    <row r="90" spans="2:11" ht="12.75" customHeight="1" x14ac:dyDescent="0.3">
      <c r="B90" s="53"/>
      <c r="C90" s="53"/>
      <c r="D90" s="53"/>
      <c r="E90" s="53"/>
      <c r="F90" s="50"/>
      <c r="G90" s="50"/>
      <c r="H90" s="50"/>
      <c r="I90" s="50"/>
      <c r="J90" s="50"/>
    </row>
    <row r="91" spans="2:11" ht="12.75" customHeight="1" x14ac:dyDescent="0.3">
      <c r="B91" s="53"/>
      <c r="C91" s="53"/>
      <c r="D91" s="53"/>
      <c r="E91" s="53"/>
      <c r="F91" s="50"/>
      <c r="G91" s="50"/>
      <c r="H91" s="50"/>
      <c r="I91" s="50"/>
      <c r="J91" s="50"/>
    </row>
    <row r="92" spans="2:11" ht="12.75" customHeight="1" x14ac:dyDescent="0.3">
      <c r="B92" s="53"/>
      <c r="C92" s="53"/>
      <c r="D92" s="53"/>
      <c r="E92" s="53"/>
      <c r="F92" s="50"/>
      <c r="G92" s="50"/>
      <c r="H92" s="50"/>
      <c r="I92" s="50"/>
      <c r="J92" s="50"/>
    </row>
    <row r="93" spans="2:11" ht="12.75" customHeight="1" x14ac:dyDescent="0.3">
      <c r="B93" s="53"/>
      <c r="C93" s="53"/>
      <c r="D93" s="53"/>
      <c r="E93" s="53"/>
      <c r="F93" s="50"/>
      <c r="G93" s="50"/>
      <c r="H93" s="50"/>
      <c r="I93" s="50"/>
      <c r="J93" s="50"/>
    </row>
    <row r="94" spans="2:11" ht="12.75" customHeight="1" x14ac:dyDescent="0.3">
      <c r="B94" s="53"/>
      <c r="C94" s="53"/>
      <c r="D94" s="53"/>
      <c r="E94" s="53"/>
      <c r="F94" s="50"/>
      <c r="G94" s="50"/>
      <c r="H94" s="50"/>
      <c r="I94" s="50"/>
      <c r="J94" s="50"/>
    </row>
    <row r="95" spans="2:11" ht="12.75" customHeight="1" x14ac:dyDescent="0.3">
      <c r="B95" s="53"/>
      <c r="C95" s="53"/>
      <c r="D95" s="53"/>
      <c r="E95" s="53"/>
      <c r="F95" s="50"/>
      <c r="G95" s="50"/>
      <c r="H95" s="50"/>
      <c r="I95" s="50"/>
      <c r="J95" s="50"/>
    </row>
    <row r="96" spans="2:11" ht="12.75" customHeight="1" x14ac:dyDescent="0.3">
      <c r="B96" s="53"/>
      <c r="C96" s="53"/>
      <c r="D96" s="53"/>
      <c r="E96" s="53"/>
      <c r="F96" s="50"/>
      <c r="G96" s="50"/>
      <c r="H96" s="50"/>
      <c r="I96" s="50"/>
      <c r="J96" s="50"/>
    </row>
    <row r="97" spans="2:18" ht="12.75" customHeight="1" x14ac:dyDescent="0.3">
      <c r="B97" s="53"/>
      <c r="C97" s="53"/>
      <c r="D97" s="53"/>
      <c r="E97" s="53"/>
      <c r="F97" s="50"/>
      <c r="G97" s="50"/>
      <c r="H97" s="50"/>
      <c r="I97" s="50"/>
      <c r="J97" s="50"/>
    </row>
    <row r="98" spans="2:18" ht="12.75" customHeight="1" x14ac:dyDescent="0.3">
      <c r="B98" s="53"/>
      <c r="C98" s="53"/>
      <c r="D98" s="53"/>
      <c r="E98" s="53"/>
      <c r="F98" s="53"/>
      <c r="G98" s="53"/>
      <c r="H98" s="50"/>
      <c r="I98" s="50"/>
      <c r="J98" s="50"/>
    </row>
    <row r="99" spans="2:18" ht="12.75" customHeight="1" x14ac:dyDescent="0.3">
      <c r="B99" s="53"/>
      <c r="C99" s="53"/>
      <c r="D99" s="53"/>
      <c r="E99" s="53"/>
      <c r="F99" s="53"/>
      <c r="G99" s="53"/>
      <c r="H99" s="50"/>
      <c r="I99" s="50"/>
      <c r="J99" s="50"/>
    </row>
    <row r="100" spans="2:18" ht="12.75" customHeight="1" x14ac:dyDescent="0.3">
      <c r="B100" s="53"/>
      <c r="C100" s="53"/>
      <c r="D100" s="53"/>
      <c r="E100" s="53"/>
      <c r="F100" s="53"/>
      <c r="G100" s="53"/>
      <c r="H100" s="50"/>
      <c r="I100" s="50"/>
      <c r="J100" s="50"/>
    </row>
    <row r="101" spans="2:18" ht="12.75" customHeight="1" x14ac:dyDescent="0.3">
      <c r="B101" s="53"/>
      <c r="C101" s="53"/>
      <c r="D101" s="53"/>
      <c r="E101" s="53"/>
      <c r="F101" s="50"/>
      <c r="G101" s="50"/>
      <c r="H101" s="50"/>
      <c r="I101" s="50"/>
      <c r="J101" s="50"/>
    </row>
    <row r="102" spans="2:18" ht="12.75" customHeight="1" x14ac:dyDescent="0.3">
      <c r="B102" s="53"/>
      <c r="C102" s="53"/>
      <c r="D102" s="53"/>
      <c r="E102" s="53"/>
      <c r="F102" s="50"/>
      <c r="G102" s="50"/>
      <c r="H102" s="50"/>
      <c r="I102" s="50"/>
      <c r="J102" s="50"/>
      <c r="L102" s="50"/>
      <c r="M102" s="50"/>
      <c r="N102" s="50"/>
      <c r="O102" s="50"/>
      <c r="P102" s="50"/>
      <c r="Q102" s="50"/>
      <c r="R102" s="50"/>
    </row>
    <row r="103" spans="2:18" ht="12.75" customHeight="1" x14ac:dyDescent="0.3">
      <c r="B103" s="53"/>
      <c r="C103" s="53"/>
      <c r="D103" s="53"/>
      <c r="E103" s="53"/>
      <c r="F103" s="50"/>
      <c r="G103" s="50"/>
      <c r="H103" s="50"/>
      <c r="I103" s="50"/>
      <c r="J103" s="50"/>
      <c r="L103" s="50"/>
      <c r="M103" s="50"/>
      <c r="N103" s="50"/>
      <c r="O103" s="50"/>
      <c r="P103" s="50"/>
      <c r="Q103" s="50"/>
      <c r="R103" s="50"/>
    </row>
    <row r="104" spans="2:18" ht="12.75" customHeight="1" x14ac:dyDescent="0.3">
      <c r="B104" s="53"/>
      <c r="C104" s="53"/>
      <c r="D104" s="53"/>
      <c r="E104" s="53"/>
      <c r="F104" s="50"/>
      <c r="G104" s="50"/>
      <c r="H104" s="50"/>
      <c r="I104" s="50"/>
      <c r="J104" s="50"/>
      <c r="L104" s="50"/>
      <c r="M104" s="50"/>
      <c r="N104" s="50"/>
      <c r="O104" s="50"/>
      <c r="P104" s="50"/>
      <c r="Q104" s="50"/>
      <c r="R104" s="50"/>
    </row>
    <row r="105" spans="2:18" ht="12.75" customHeight="1" x14ac:dyDescent="0.3">
      <c r="B105" s="53"/>
      <c r="C105" s="53"/>
      <c r="D105" s="53"/>
      <c r="E105" s="53"/>
      <c r="F105" s="50"/>
      <c r="G105" s="50"/>
      <c r="H105" s="50"/>
      <c r="I105" s="50"/>
      <c r="J105" s="50"/>
      <c r="L105" s="50"/>
      <c r="M105" s="50"/>
      <c r="N105" s="50"/>
      <c r="O105" s="50"/>
      <c r="P105" s="50"/>
      <c r="Q105" s="50"/>
      <c r="R105" s="50"/>
    </row>
    <row r="106" spans="2:18" ht="12.75" customHeight="1" x14ac:dyDescent="0.3">
      <c r="B106" s="53"/>
      <c r="C106" s="53"/>
      <c r="D106" s="53"/>
      <c r="E106" s="53"/>
      <c r="F106" s="50"/>
      <c r="G106" s="50"/>
      <c r="H106" s="50"/>
      <c r="I106" s="50"/>
      <c r="J106" s="50"/>
      <c r="L106" s="50"/>
      <c r="M106" s="50"/>
      <c r="N106" s="50"/>
      <c r="O106" s="50"/>
      <c r="P106" s="50"/>
      <c r="Q106" s="50"/>
      <c r="R106" s="50"/>
    </row>
    <row r="107" spans="2:18" s="67" customFormat="1" ht="13.8" x14ac:dyDescent="0.3">
      <c r="B107" s="53"/>
      <c r="C107" s="53"/>
      <c r="D107" s="53"/>
      <c r="E107" s="53"/>
      <c r="F107" s="50"/>
      <c r="G107" s="50"/>
      <c r="H107" s="50"/>
      <c r="I107" s="50"/>
      <c r="J107" s="50"/>
      <c r="K107" s="3"/>
      <c r="L107" s="50"/>
      <c r="M107" s="50"/>
      <c r="N107" s="50"/>
      <c r="O107" s="50"/>
      <c r="P107" s="50"/>
      <c r="Q107" s="50"/>
      <c r="R107" s="50"/>
    </row>
    <row r="108" spans="2:18" s="72" customFormat="1" ht="13.8" x14ac:dyDescent="0.3">
      <c r="B108" s="53"/>
      <c r="C108" s="53"/>
      <c r="D108" s="53"/>
      <c r="E108" s="53"/>
      <c r="F108" s="50"/>
      <c r="G108" s="50"/>
      <c r="H108" s="50"/>
      <c r="I108" s="50"/>
      <c r="J108" s="50"/>
      <c r="K108" s="3"/>
      <c r="L108" s="50"/>
      <c r="M108" s="50"/>
      <c r="N108" s="50"/>
      <c r="O108" s="50"/>
      <c r="P108" s="50"/>
      <c r="Q108" s="50"/>
      <c r="R108" s="50"/>
    </row>
    <row r="109" spans="2:18" s="72" customFormat="1" ht="13.8" x14ac:dyDescent="0.3">
      <c r="B109" s="53"/>
      <c r="C109" s="53"/>
      <c r="D109" s="53"/>
      <c r="E109" s="53"/>
      <c r="F109" s="50"/>
      <c r="G109" s="50"/>
      <c r="H109" s="50"/>
      <c r="I109" s="50"/>
      <c r="J109" s="50"/>
      <c r="K109" s="3"/>
      <c r="L109" s="50"/>
      <c r="M109" s="50"/>
      <c r="N109" s="50"/>
      <c r="O109" s="50"/>
      <c r="P109" s="50"/>
      <c r="Q109" s="50"/>
      <c r="R109" s="50"/>
    </row>
    <row r="110" spans="2:18" ht="12.75" customHeight="1" x14ac:dyDescent="0.3">
      <c r="B110" s="53"/>
      <c r="C110" s="53"/>
      <c r="D110" s="53"/>
      <c r="E110" s="53"/>
      <c r="F110" s="50"/>
      <c r="G110" s="50"/>
      <c r="H110" s="50"/>
      <c r="I110" s="50"/>
      <c r="J110" s="50"/>
      <c r="L110" s="50"/>
      <c r="M110" s="50"/>
      <c r="N110" s="50"/>
      <c r="O110" s="50"/>
      <c r="P110" s="50"/>
      <c r="Q110" s="50"/>
      <c r="R110" s="50"/>
    </row>
    <row r="111" spans="2:18" ht="12.75" customHeight="1" x14ac:dyDescent="0.3">
      <c r="B111" s="53"/>
      <c r="C111" s="53"/>
      <c r="D111" s="53"/>
      <c r="E111" s="53"/>
      <c r="F111" s="50"/>
      <c r="G111" s="50"/>
      <c r="H111" s="50"/>
      <c r="I111" s="50"/>
      <c r="J111" s="50"/>
      <c r="L111" s="50"/>
      <c r="M111" s="50"/>
      <c r="N111" s="50"/>
      <c r="O111" s="50"/>
      <c r="P111" s="50"/>
      <c r="Q111" s="50"/>
      <c r="R111" s="50"/>
    </row>
    <row r="112" spans="2:18" ht="12.75" customHeight="1" x14ac:dyDescent="0.3">
      <c r="B112" s="53"/>
      <c r="C112" s="53"/>
      <c r="D112" s="53"/>
      <c r="E112" s="53"/>
      <c r="F112" s="50"/>
      <c r="G112" s="50"/>
      <c r="H112" s="50"/>
      <c r="I112" s="50"/>
      <c r="J112" s="50"/>
      <c r="L112" s="50"/>
      <c r="M112" s="50"/>
      <c r="N112" s="50"/>
      <c r="O112" s="50"/>
      <c r="P112" s="50"/>
      <c r="Q112" s="50"/>
      <c r="R112" s="50"/>
    </row>
    <row r="113" spans="2:18" ht="12.75" customHeight="1" x14ac:dyDescent="0.3">
      <c r="B113" s="53"/>
      <c r="C113" s="53"/>
      <c r="D113" s="53"/>
      <c r="E113" s="53"/>
      <c r="F113" s="50"/>
      <c r="G113" s="50"/>
      <c r="H113" s="50"/>
      <c r="I113" s="50"/>
      <c r="J113" s="50"/>
      <c r="L113" s="50"/>
      <c r="M113" s="50"/>
      <c r="N113" s="50"/>
      <c r="O113" s="50"/>
      <c r="P113" s="50"/>
      <c r="Q113" s="50"/>
      <c r="R113" s="50"/>
    </row>
    <row r="114" spans="2:18" ht="12.75" customHeight="1" x14ac:dyDescent="0.3">
      <c r="B114" s="53"/>
      <c r="C114" s="53"/>
      <c r="D114" s="53"/>
      <c r="E114" s="53"/>
      <c r="F114" s="50"/>
      <c r="G114" s="50"/>
      <c r="H114" s="50"/>
      <c r="I114" s="50"/>
      <c r="J114" s="50"/>
      <c r="L114" s="50"/>
      <c r="M114" s="50"/>
      <c r="N114" s="50"/>
      <c r="O114" s="50"/>
      <c r="P114" s="50"/>
      <c r="Q114" s="50"/>
      <c r="R114" s="50"/>
    </row>
    <row r="115" spans="2:18" ht="12.75" customHeight="1" x14ac:dyDescent="0.3">
      <c r="B115" s="53"/>
      <c r="C115" s="53"/>
      <c r="D115" s="53"/>
      <c r="E115" s="53"/>
      <c r="F115" s="50"/>
      <c r="G115" s="50"/>
      <c r="H115" s="50"/>
      <c r="I115" s="50"/>
      <c r="J115" s="50"/>
      <c r="L115" s="50"/>
      <c r="M115" s="50"/>
      <c r="N115" s="50"/>
      <c r="O115" s="50"/>
      <c r="P115" s="50"/>
      <c r="Q115" s="50"/>
      <c r="R115" s="50"/>
    </row>
    <row r="116" spans="2:18" ht="12.75" customHeight="1" x14ac:dyDescent="0.3">
      <c r="B116" s="53"/>
      <c r="C116" s="53"/>
      <c r="D116" s="53"/>
      <c r="E116" s="53"/>
      <c r="F116" s="50"/>
      <c r="G116" s="50"/>
      <c r="H116" s="50"/>
      <c r="I116" s="50"/>
      <c r="J116" s="50"/>
      <c r="L116" s="50"/>
      <c r="M116" s="50"/>
      <c r="N116" s="50"/>
      <c r="O116" s="50"/>
      <c r="P116" s="50"/>
      <c r="Q116" s="50"/>
      <c r="R116" s="50"/>
    </row>
    <row r="117" spans="2:18" ht="12.75" customHeight="1" x14ac:dyDescent="0.3">
      <c r="H117" s="50"/>
      <c r="I117" s="50"/>
      <c r="J117" s="50"/>
      <c r="L117" s="50"/>
      <c r="M117" s="50"/>
      <c r="N117" s="50"/>
      <c r="O117" s="50"/>
      <c r="P117" s="50"/>
      <c r="Q117" s="50"/>
      <c r="R117" s="50"/>
    </row>
    <row r="118" spans="2:18" ht="12.75" customHeight="1" x14ac:dyDescent="0.3">
      <c r="H118" s="50"/>
      <c r="I118" s="50"/>
      <c r="J118" s="50"/>
      <c r="L118" s="50"/>
      <c r="M118" s="50"/>
      <c r="N118" s="50"/>
      <c r="O118" s="50"/>
      <c r="P118" s="50"/>
      <c r="Q118" s="50"/>
      <c r="R118" s="50"/>
    </row>
    <row r="119" spans="2:18" ht="12.75" customHeight="1" x14ac:dyDescent="0.3">
      <c r="L119" s="50"/>
      <c r="M119" s="50"/>
      <c r="N119" s="50"/>
      <c r="O119" s="50"/>
      <c r="P119" s="50"/>
      <c r="Q119" s="50"/>
      <c r="R119" s="50"/>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Q31"/>
  <sheetViews>
    <sheetView workbookViewId="0">
      <selection activeCell="H21" sqref="H21"/>
    </sheetView>
  </sheetViews>
  <sheetFormatPr defaultRowHeight="13.8" x14ac:dyDescent="0.3"/>
  <cols>
    <col min="2" max="2" width="15.44140625" customWidth="1"/>
    <col min="4" max="4" width="14.33203125" customWidth="1"/>
    <col min="5" max="5" width="66.6640625" customWidth="1"/>
    <col min="6" max="6" width="12.109375" customWidth="1"/>
  </cols>
  <sheetData>
    <row r="2" spans="2:17" x14ac:dyDescent="0.3">
      <c r="B2" s="72" t="s">
        <v>55</v>
      </c>
      <c r="C2" s="72"/>
      <c r="D2" s="72"/>
      <c r="E2" s="72"/>
      <c r="F2" s="72"/>
      <c r="G2" s="72"/>
      <c r="H2" s="36"/>
      <c r="I2" s="28"/>
      <c r="J2" s="28"/>
    </row>
    <row r="3" spans="2:17" x14ac:dyDescent="0.3">
      <c r="B3" s="72"/>
      <c r="C3" s="72"/>
      <c r="D3" s="72"/>
      <c r="E3" s="72"/>
      <c r="F3" s="72"/>
      <c r="G3" s="72"/>
      <c r="H3" s="36"/>
      <c r="I3" s="28"/>
      <c r="J3" s="28"/>
    </row>
    <row r="4" spans="2:17" x14ac:dyDescent="0.3">
      <c r="B4" s="4" t="s">
        <v>56</v>
      </c>
      <c r="C4" s="72"/>
      <c r="D4" s="72"/>
      <c r="E4" s="72"/>
      <c r="F4" s="72"/>
      <c r="G4" s="72"/>
      <c r="H4" s="36"/>
      <c r="I4" s="28"/>
      <c r="J4" s="28"/>
    </row>
    <row r="5" spans="2:17" x14ac:dyDescent="0.3">
      <c r="B5" s="72"/>
      <c r="C5" s="72"/>
      <c r="D5" s="72"/>
      <c r="E5" s="72"/>
      <c r="F5" s="72"/>
      <c r="G5" s="72"/>
      <c r="H5" s="28"/>
      <c r="I5" s="28"/>
      <c r="J5" s="28"/>
    </row>
    <row r="6" spans="2:17" x14ac:dyDescent="0.3">
      <c r="B6" s="72"/>
      <c r="C6" s="72"/>
      <c r="D6" s="72"/>
      <c r="E6" s="72"/>
      <c r="F6" s="72"/>
      <c r="G6" s="72"/>
      <c r="H6" s="72"/>
      <c r="I6" s="72"/>
      <c r="J6" s="72"/>
    </row>
    <row r="7" spans="2:17" x14ac:dyDescent="0.3">
      <c r="B7" s="72"/>
      <c r="C7" s="72"/>
      <c r="D7" s="72"/>
      <c r="E7" s="72"/>
      <c r="F7" s="72"/>
      <c r="G7" s="72"/>
      <c r="H7" s="72"/>
      <c r="I7" s="72"/>
      <c r="J7" s="72"/>
    </row>
    <row r="8" spans="2:17" x14ac:dyDescent="0.3">
      <c r="B8" s="48" t="s">
        <v>58</v>
      </c>
      <c r="C8" s="49"/>
      <c r="D8" s="50"/>
      <c r="E8" s="50"/>
      <c r="F8" s="50"/>
      <c r="G8" s="50"/>
      <c r="H8" s="50"/>
      <c r="I8" s="50"/>
      <c r="J8" s="50"/>
    </row>
    <row r="9" spans="2:17" x14ac:dyDescent="0.3">
      <c r="B9" s="51" t="s">
        <v>59</v>
      </c>
      <c r="C9" s="51" t="s">
        <v>6</v>
      </c>
      <c r="D9" s="51" t="s">
        <v>4</v>
      </c>
      <c r="E9" s="51" t="s">
        <v>60</v>
      </c>
      <c r="F9" s="51" t="s">
        <v>61</v>
      </c>
      <c r="G9" s="51" t="s">
        <v>62</v>
      </c>
      <c r="H9" s="51" t="s">
        <v>63</v>
      </c>
      <c r="I9" s="51" t="s">
        <v>64</v>
      </c>
      <c r="J9" s="51" t="s">
        <v>65</v>
      </c>
    </row>
    <row r="10" spans="2:17" ht="55.8" thickBot="1" x14ac:dyDescent="0.35">
      <c r="B10" s="52" t="s">
        <v>66</v>
      </c>
      <c r="C10" s="52" t="s">
        <v>67</v>
      </c>
      <c r="D10" s="52" t="s">
        <v>68</v>
      </c>
      <c r="E10" s="52" t="s">
        <v>69</v>
      </c>
      <c r="F10" s="52" t="s">
        <v>70</v>
      </c>
      <c r="G10" s="52" t="s">
        <v>71</v>
      </c>
      <c r="H10" s="52" t="s">
        <v>72</v>
      </c>
      <c r="I10" s="52" t="s">
        <v>73</v>
      </c>
      <c r="J10" s="52" t="s">
        <v>74</v>
      </c>
    </row>
    <row r="11" spans="2:17" x14ac:dyDescent="0.3">
      <c r="B11" t="s">
        <v>76</v>
      </c>
      <c r="C11" t="s">
        <v>433</v>
      </c>
      <c r="D11" s="71" t="s">
        <v>186</v>
      </c>
      <c r="E11" s="137" t="s">
        <v>447</v>
      </c>
      <c r="F11" s="104" t="s">
        <v>75</v>
      </c>
      <c r="G11" s="104" t="s">
        <v>29</v>
      </c>
    </row>
    <row r="12" spans="2:17" x14ac:dyDescent="0.3">
      <c r="B12" s="71" t="s">
        <v>76</v>
      </c>
      <c r="C12" s="71" t="s">
        <v>433</v>
      </c>
      <c r="D12" s="71" t="s">
        <v>182</v>
      </c>
      <c r="E12" s="71" t="s">
        <v>183</v>
      </c>
      <c r="F12" s="104" t="s">
        <v>75</v>
      </c>
      <c r="G12" s="104" t="s">
        <v>29</v>
      </c>
    </row>
    <row r="13" spans="2:17" x14ac:dyDescent="0.3">
      <c r="B13" s="71" t="s">
        <v>76</v>
      </c>
      <c r="C13" s="71" t="s">
        <v>433</v>
      </c>
      <c r="D13" s="71" t="s">
        <v>184</v>
      </c>
      <c r="E13" s="71" t="s">
        <v>185</v>
      </c>
      <c r="F13" s="104" t="s">
        <v>75</v>
      </c>
      <c r="G13" s="104" t="s">
        <v>29</v>
      </c>
      <c r="N13" s="71"/>
      <c r="O13" s="71"/>
      <c r="P13" s="71"/>
      <c r="Q13" s="71"/>
    </row>
    <row r="14" spans="2:17" x14ac:dyDescent="0.3">
      <c r="B14" s="71" t="s">
        <v>76</v>
      </c>
      <c r="C14" s="71" t="s">
        <v>433</v>
      </c>
      <c r="D14" s="159" t="s">
        <v>448</v>
      </c>
      <c r="E14" s="71" t="s">
        <v>162</v>
      </c>
      <c r="F14" s="104" t="s">
        <v>75</v>
      </c>
      <c r="G14" s="104" t="s">
        <v>29</v>
      </c>
      <c r="N14" s="71"/>
      <c r="O14" s="71"/>
      <c r="P14" s="71"/>
      <c r="Q14" s="71"/>
    </row>
    <row r="15" spans="2:17" x14ac:dyDescent="0.3">
      <c r="B15" s="123" t="s">
        <v>76</v>
      </c>
      <c r="C15" s="123" t="s">
        <v>434</v>
      </c>
      <c r="D15" s="123" t="s">
        <v>182</v>
      </c>
      <c r="E15" s="123" t="s">
        <v>183</v>
      </c>
      <c r="F15" s="154" t="s">
        <v>75</v>
      </c>
      <c r="G15" s="154" t="s">
        <v>29</v>
      </c>
      <c r="H15" s="123"/>
      <c r="I15" s="123"/>
      <c r="J15" s="123"/>
      <c r="N15" s="71"/>
      <c r="O15" s="71"/>
      <c r="P15" s="71"/>
      <c r="Q15" s="71"/>
    </row>
    <row r="16" spans="2:17" x14ac:dyDescent="0.3">
      <c r="B16" s="71" t="s">
        <v>76</v>
      </c>
      <c r="C16" s="71" t="s">
        <v>434</v>
      </c>
      <c r="D16" s="63" t="s">
        <v>184</v>
      </c>
      <c r="E16" s="63" t="s">
        <v>185</v>
      </c>
      <c r="F16" s="104" t="s">
        <v>75</v>
      </c>
      <c r="G16" s="104" t="s">
        <v>29</v>
      </c>
      <c r="N16" s="71"/>
      <c r="O16" s="71"/>
      <c r="P16" s="71"/>
      <c r="Q16" s="71"/>
    </row>
    <row r="17" spans="2:17" x14ac:dyDescent="0.3">
      <c r="B17" s="71" t="s">
        <v>76</v>
      </c>
      <c r="C17" s="71" t="s">
        <v>434</v>
      </c>
      <c r="D17" s="159" t="s">
        <v>448</v>
      </c>
      <c r="E17" s="63" t="s">
        <v>162</v>
      </c>
      <c r="F17" s="104" t="s">
        <v>75</v>
      </c>
      <c r="G17" s="104" t="s">
        <v>29</v>
      </c>
      <c r="N17" s="71"/>
      <c r="O17" s="71"/>
      <c r="P17" s="71"/>
      <c r="Q17" s="71"/>
    </row>
    <row r="18" spans="2:17" x14ac:dyDescent="0.3">
      <c r="D18" s="71"/>
      <c r="E18" s="71"/>
      <c r="N18" s="71"/>
      <c r="O18" s="71"/>
      <c r="P18" s="71"/>
      <c r="Q18" s="71"/>
    </row>
    <row r="19" spans="2:17" x14ac:dyDescent="0.3">
      <c r="D19" s="71"/>
      <c r="E19" s="71"/>
      <c r="N19" s="71"/>
      <c r="O19" s="71"/>
      <c r="P19" s="71"/>
      <c r="Q19" s="71"/>
    </row>
    <row r="20" spans="2:17" x14ac:dyDescent="0.3">
      <c r="N20" s="71"/>
      <c r="O20" s="71"/>
      <c r="P20" s="71"/>
      <c r="Q20" s="71"/>
    </row>
    <row r="21" spans="2:17" x14ac:dyDescent="0.3">
      <c r="N21" s="71"/>
      <c r="O21" s="71"/>
      <c r="P21" s="71"/>
      <c r="Q21" s="71"/>
    </row>
    <row r="22" spans="2:17" x14ac:dyDescent="0.3">
      <c r="D22" s="71"/>
      <c r="E22" s="71"/>
      <c r="F22" s="71"/>
      <c r="G22" s="71"/>
      <c r="H22" s="71"/>
      <c r="I22" s="71"/>
      <c r="N22" s="71"/>
      <c r="O22" s="71"/>
      <c r="P22" s="71"/>
      <c r="Q22" s="71"/>
    </row>
    <row r="23" spans="2:17" x14ac:dyDescent="0.3">
      <c r="D23" s="71"/>
      <c r="E23" s="71"/>
      <c r="F23" s="71"/>
      <c r="G23" s="71"/>
      <c r="H23" s="71"/>
      <c r="I23" s="71"/>
      <c r="N23" s="71"/>
      <c r="O23" s="71"/>
      <c r="P23" s="71"/>
      <c r="Q23" s="71"/>
    </row>
    <row r="24" spans="2:17" x14ac:dyDescent="0.3">
      <c r="D24" s="71"/>
      <c r="E24" s="71"/>
      <c r="F24" s="71"/>
      <c r="G24" s="71"/>
      <c r="H24" s="71"/>
      <c r="I24" s="71"/>
      <c r="N24" s="71"/>
      <c r="O24" s="71"/>
      <c r="P24" s="71"/>
      <c r="Q24" s="71"/>
    </row>
    <row r="25" spans="2:17" x14ac:dyDescent="0.3">
      <c r="D25" s="71"/>
      <c r="E25" s="71"/>
      <c r="F25" s="71"/>
      <c r="G25" s="71"/>
      <c r="H25" s="71"/>
      <c r="I25" s="71"/>
      <c r="N25" s="71"/>
      <c r="O25" s="71"/>
      <c r="P25" s="71"/>
      <c r="Q25" s="71"/>
    </row>
    <row r="26" spans="2:17" x14ac:dyDescent="0.3">
      <c r="D26" s="71"/>
      <c r="E26" s="71"/>
      <c r="F26" s="71"/>
      <c r="G26" s="71"/>
      <c r="H26" s="71"/>
      <c r="I26" s="71"/>
      <c r="N26" s="71"/>
      <c r="O26" s="71"/>
      <c r="P26" s="71"/>
      <c r="Q26" s="71"/>
    </row>
    <row r="27" spans="2:17" x14ac:dyDescent="0.3">
      <c r="D27" s="71"/>
      <c r="E27" s="71"/>
      <c r="F27" s="71"/>
      <c r="G27" s="71"/>
      <c r="H27" s="71"/>
      <c r="I27" s="71"/>
      <c r="N27" s="71"/>
      <c r="P27" s="71"/>
      <c r="Q27" s="71"/>
    </row>
    <row r="28" spans="2:17" x14ac:dyDescent="0.3">
      <c r="D28" s="71"/>
      <c r="E28" s="71"/>
      <c r="F28" s="71"/>
      <c r="G28" s="71"/>
      <c r="H28" s="71"/>
      <c r="I28" s="71"/>
    </row>
    <row r="29" spans="2:17" x14ac:dyDescent="0.3">
      <c r="D29" s="71"/>
      <c r="E29" s="71"/>
      <c r="F29" s="71"/>
      <c r="G29" s="71"/>
      <c r="H29" s="71"/>
      <c r="I29" s="71"/>
    </row>
    <row r="30" spans="2:17" x14ac:dyDescent="0.3">
      <c r="D30" s="71"/>
      <c r="E30" s="71"/>
      <c r="F30" s="71"/>
      <c r="G30" s="71"/>
      <c r="H30" s="71"/>
      <c r="I30" s="71"/>
    </row>
    <row r="31" spans="2:17" x14ac:dyDescent="0.3">
      <c r="D31" s="71"/>
      <c r="E31" s="71"/>
      <c r="F31" s="71"/>
      <c r="G31" s="71"/>
      <c r="H31" s="71"/>
      <c r="I31" s="7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2:P28"/>
  <sheetViews>
    <sheetView workbookViewId="0">
      <selection activeCell="L18" sqref="L18"/>
    </sheetView>
  </sheetViews>
  <sheetFormatPr defaultRowHeight="13.8" x14ac:dyDescent="0.3"/>
  <cols>
    <col min="2" max="2" width="12.33203125" customWidth="1"/>
    <col min="4" max="4" width="15" customWidth="1"/>
    <col min="5" max="5" width="53.88671875" customWidth="1"/>
  </cols>
  <sheetData>
    <row r="2" spans="2:16" x14ac:dyDescent="0.3">
      <c r="B2" s="72" t="s">
        <v>55</v>
      </c>
      <c r="C2" s="72"/>
      <c r="D2" s="72"/>
      <c r="E2" s="72"/>
      <c r="F2" s="72"/>
      <c r="G2" s="72"/>
      <c r="H2" s="36"/>
      <c r="I2" s="28"/>
      <c r="J2" s="28"/>
    </row>
    <row r="3" spans="2:16" x14ac:dyDescent="0.3">
      <c r="B3" s="72"/>
      <c r="C3" s="72"/>
      <c r="D3" s="72"/>
      <c r="E3" s="72"/>
      <c r="F3" s="72"/>
      <c r="G3" s="72"/>
      <c r="H3" s="36"/>
      <c r="I3" s="28"/>
      <c r="J3" s="28"/>
    </row>
    <row r="4" spans="2:16" x14ac:dyDescent="0.3">
      <c r="B4" s="4" t="s">
        <v>56</v>
      </c>
      <c r="C4" s="72"/>
      <c r="D4" s="72"/>
      <c r="E4" s="72"/>
      <c r="F4" s="72"/>
      <c r="G4" s="72"/>
      <c r="H4" s="36"/>
      <c r="I4" s="28"/>
      <c r="J4" s="28"/>
    </row>
    <row r="5" spans="2:16" x14ac:dyDescent="0.3">
      <c r="B5" s="72"/>
      <c r="C5" s="72"/>
      <c r="D5" s="72"/>
      <c r="E5" s="72"/>
      <c r="F5" s="72"/>
      <c r="G5" s="72"/>
      <c r="H5" s="28"/>
      <c r="I5" s="28"/>
      <c r="J5" s="28"/>
    </row>
    <row r="6" spans="2:16" x14ac:dyDescent="0.3">
      <c r="B6" s="72"/>
      <c r="C6" s="72"/>
      <c r="D6" s="72"/>
      <c r="E6" s="72"/>
      <c r="F6" s="72"/>
      <c r="G6" s="72"/>
      <c r="H6" s="72"/>
      <c r="I6" s="72"/>
      <c r="J6" s="72"/>
    </row>
    <row r="7" spans="2:16" x14ac:dyDescent="0.3">
      <c r="B7" s="72"/>
      <c r="C7" s="72"/>
      <c r="D7" s="72"/>
      <c r="E7" s="72"/>
      <c r="F7" s="72"/>
      <c r="G7" s="72"/>
      <c r="H7" s="72"/>
      <c r="I7" s="72"/>
      <c r="J7" s="72"/>
    </row>
    <row r="8" spans="2:16" x14ac:dyDescent="0.3">
      <c r="B8" s="48" t="s">
        <v>58</v>
      </c>
      <c r="C8" s="49"/>
      <c r="D8" s="50"/>
      <c r="E8" s="50"/>
      <c r="F8" s="50"/>
      <c r="G8" s="50"/>
      <c r="H8" s="50"/>
      <c r="I8" s="50"/>
      <c r="J8" s="50"/>
    </row>
    <row r="9" spans="2:16" x14ac:dyDescent="0.3">
      <c r="B9" s="51" t="s">
        <v>59</v>
      </c>
      <c r="C9" s="51" t="s">
        <v>6</v>
      </c>
      <c r="D9" s="51" t="s">
        <v>4</v>
      </c>
      <c r="E9" s="51" t="s">
        <v>60</v>
      </c>
      <c r="F9" s="51" t="s">
        <v>61</v>
      </c>
      <c r="G9" s="51" t="s">
        <v>62</v>
      </c>
      <c r="H9" s="51" t="s">
        <v>63</v>
      </c>
      <c r="I9" s="51" t="s">
        <v>64</v>
      </c>
      <c r="J9" s="51" t="s">
        <v>65</v>
      </c>
    </row>
    <row r="10" spans="2:16" ht="55.8" thickBot="1" x14ac:dyDescent="0.35">
      <c r="B10" s="52" t="s">
        <v>66</v>
      </c>
      <c r="C10" s="52" t="s">
        <v>67</v>
      </c>
      <c r="D10" s="52" t="s">
        <v>68</v>
      </c>
      <c r="E10" s="52" t="s">
        <v>69</v>
      </c>
      <c r="F10" s="52" t="s">
        <v>70</v>
      </c>
      <c r="G10" s="52" t="s">
        <v>71</v>
      </c>
      <c r="H10" s="52" t="s">
        <v>72</v>
      </c>
      <c r="I10" s="52" t="s">
        <v>73</v>
      </c>
      <c r="J10" s="52" t="s">
        <v>74</v>
      </c>
      <c r="M10" s="71"/>
      <c r="N10" s="71"/>
      <c r="O10" s="71"/>
      <c r="P10" s="71"/>
    </row>
    <row r="11" spans="2:16" x14ac:dyDescent="0.3">
      <c r="B11" t="s">
        <v>76</v>
      </c>
      <c r="C11" t="s">
        <v>433</v>
      </c>
      <c r="D11" s="71" t="s">
        <v>187</v>
      </c>
      <c r="E11" s="71" t="s">
        <v>188</v>
      </c>
      <c r="F11" s="104" t="s">
        <v>75</v>
      </c>
      <c r="G11" s="104" t="s">
        <v>29</v>
      </c>
      <c r="M11" s="71"/>
      <c r="N11" s="71"/>
      <c r="O11" s="71"/>
      <c r="P11" s="71"/>
    </row>
    <row r="12" spans="2:16" x14ac:dyDescent="0.3">
      <c r="B12" s="71" t="s">
        <v>76</v>
      </c>
      <c r="C12" s="71" t="s">
        <v>433</v>
      </c>
      <c r="D12" s="71" t="s">
        <v>189</v>
      </c>
      <c r="E12" s="71" t="s">
        <v>190</v>
      </c>
      <c r="F12" s="104" t="s">
        <v>75</v>
      </c>
      <c r="G12" s="104" t="s">
        <v>29</v>
      </c>
      <c r="M12" s="71"/>
      <c r="N12" s="71"/>
      <c r="O12" s="71"/>
      <c r="P12" s="71"/>
    </row>
    <row r="13" spans="2:16" x14ac:dyDescent="0.3">
      <c r="B13" s="71" t="s">
        <v>76</v>
      </c>
      <c r="C13" s="71" t="s">
        <v>433</v>
      </c>
      <c r="D13" s="159" t="s">
        <v>449</v>
      </c>
      <c r="E13" s="71" t="s">
        <v>163</v>
      </c>
      <c r="F13" s="104" t="s">
        <v>75</v>
      </c>
      <c r="G13" s="104" t="s">
        <v>29</v>
      </c>
      <c r="M13" s="71"/>
      <c r="N13" s="71"/>
      <c r="O13" s="71"/>
      <c r="P13" s="71"/>
    </row>
    <row r="14" spans="2:16" x14ac:dyDescent="0.3">
      <c r="B14" s="123" t="s">
        <v>76</v>
      </c>
      <c r="C14" s="123" t="s">
        <v>434</v>
      </c>
      <c r="D14" s="123" t="s">
        <v>187</v>
      </c>
      <c r="E14" s="123" t="s">
        <v>188</v>
      </c>
      <c r="F14" s="154" t="s">
        <v>75</v>
      </c>
      <c r="G14" s="154" t="s">
        <v>29</v>
      </c>
      <c r="H14" s="123"/>
      <c r="I14" s="123"/>
      <c r="J14" s="123"/>
      <c r="M14" s="71"/>
      <c r="N14" s="71"/>
      <c r="O14" s="71"/>
      <c r="P14" s="71"/>
    </row>
    <row r="15" spans="2:16" x14ac:dyDescent="0.3">
      <c r="B15" s="71" t="s">
        <v>76</v>
      </c>
      <c r="C15" s="71" t="s">
        <v>434</v>
      </c>
      <c r="D15" s="71" t="s">
        <v>189</v>
      </c>
      <c r="E15" s="71" t="s">
        <v>190</v>
      </c>
      <c r="F15" s="104" t="s">
        <v>75</v>
      </c>
      <c r="G15" s="104" t="s">
        <v>29</v>
      </c>
      <c r="H15" s="63"/>
      <c r="I15" s="63"/>
      <c r="J15" s="63"/>
      <c r="M15" s="71"/>
      <c r="N15" s="71"/>
      <c r="O15" s="71"/>
      <c r="P15" s="71"/>
    </row>
    <row r="16" spans="2:16" x14ac:dyDescent="0.3">
      <c r="B16" s="71" t="s">
        <v>76</v>
      </c>
      <c r="C16" s="71" t="s">
        <v>434</v>
      </c>
      <c r="D16" s="159" t="s">
        <v>449</v>
      </c>
      <c r="E16" s="71" t="s">
        <v>163</v>
      </c>
      <c r="F16" s="104" t="s">
        <v>75</v>
      </c>
      <c r="G16" s="104" t="s">
        <v>29</v>
      </c>
      <c r="H16" s="63"/>
      <c r="I16" s="63"/>
      <c r="J16" s="63"/>
      <c r="M16" s="71"/>
      <c r="N16" s="71"/>
      <c r="O16" s="71"/>
      <c r="P16" s="71"/>
    </row>
    <row r="17" spans="4:16" x14ac:dyDescent="0.3">
      <c r="D17" s="71"/>
      <c r="E17" s="71"/>
      <c r="M17" s="71"/>
      <c r="N17" s="71"/>
      <c r="O17" s="71"/>
      <c r="P17" s="71"/>
    </row>
    <row r="18" spans="4:16" x14ac:dyDescent="0.3">
      <c r="M18" s="71"/>
      <c r="N18" s="71"/>
      <c r="O18" s="71"/>
      <c r="P18" s="71"/>
    </row>
    <row r="19" spans="4:16" x14ac:dyDescent="0.3">
      <c r="M19" s="71"/>
      <c r="N19" s="71"/>
      <c r="O19" s="71"/>
      <c r="P19" s="71"/>
    </row>
    <row r="20" spans="4:16" x14ac:dyDescent="0.3">
      <c r="D20" s="71"/>
      <c r="E20" s="71"/>
      <c r="F20" s="71"/>
      <c r="G20" s="71"/>
      <c r="H20" s="71"/>
      <c r="I20" s="71"/>
      <c r="M20" s="71"/>
      <c r="N20" s="71"/>
      <c r="O20" s="71"/>
      <c r="P20" s="71"/>
    </row>
    <row r="21" spans="4:16" x14ac:dyDescent="0.3">
      <c r="D21" s="71"/>
      <c r="E21" s="71"/>
      <c r="F21" s="71"/>
      <c r="G21" s="71"/>
      <c r="H21" s="71"/>
      <c r="I21" s="71"/>
      <c r="M21" s="71"/>
      <c r="N21" s="71"/>
      <c r="O21" s="71"/>
      <c r="P21" s="71"/>
    </row>
    <row r="22" spans="4:16" x14ac:dyDescent="0.3">
      <c r="D22" s="71"/>
      <c r="E22" s="71"/>
      <c r="F22" s="71"/>
      <c r="G22" s="71"/>
      <c r="H22" s="71"/>
      <c r="I22" s="71"/>
      <c r="M22" s="71"/>
      <c r="N22" s="71"/>
      <c r="O22" s="71"/>
      <c r="P22" s="71"/>
    </row>
    <row r="23" spans="4:16" x14ac:dyDescent="0.3">
      <c r="D23" s="71"/>
      <c r="E23" s="71"/>
      <c r="F23" s="71"/>
      <c r="G23" s="71"/>
      <c r="H23" s="71"/>
      <c r="I23" s="71"/>
    </row>
    <row r="24" spans="4:16" x14ac:dyDescent="0.3">
      <c r="D24" s="71"/>
      <c r="E24" s="71"/>
      <c r="F24" s="71"/>
      <c r="G24" s="71"/>
      <c r="H24" s="71"/>
      <c r="I24" s="71"/>
    </row>
    <row r="25" spans="4:16" x14ac:dyDescent="0.3">
      <c r="D25" s="71"/>
      <c r="E25" s="71"/>
      <c r="F25" s="71"/>
      <c r="G25" s="71"/>
      <c r="H25" s="71"/>
      <c r="I25" s="71"/>
    </row>
    <row r="26" spans="4:16" x14ac:dyDescent="0.3">
      <c r="D26" s="71"/>
      <c r="E26" s="71"/>
      <c r="F26" s="71"/>
      <c r="G26" s="71"/>
      <c r="H26" s="71"/>
      <c r="I26" s="71"/>
    </row>
    <row r="27" spans="4:16" x14ac:dyDescent="0.3">
      <c r="D27" s="71"/>
      <c r="E27" s="71"/>
      <c r="F27" s="71"/>
      <c r="G27" s="71"/>
      <c r="H27" s="71"/>
      <c r="I27" s="71"/>
    </row>
    <row r="28" spans="4:16" x14ac:dyDescent="0.3">
      <c r="D28" s="71"/>
      <c r="E28" s="71"/>
      <c r="F28" s="71"/>
      <c r="G28" s="71"/>
      <c r="H28" s="71"/>
      <c r="I28" s="7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2"/>
  <sheetViews>
    <sheetView showGridLines="0" tabSelected="1" workbookViewId="0">
      <pane ySplit="10" topLeftCell="A11" activePane="bottomLeft" state="frozen"/>
      <selection activeCell="C14" sqref="C14"/>
      <selection pane="bottomLeft" activeCell="D33" sqref="D33:F33"/>
    </sheetView>
  </sheetViews>
  <sheetFormatPr defaultColWidth="9.109375" defaultRowHeight="12.75" customHeight="1" x14ac:dyDescent="0.3"/>
  <cols>
    <col min="1" max="1" width="2.6640625" style="3" customWidth="1"/>
    <col min="2" max="2" width="14.5546875" style="3" customWidth="1"/>
    <col min="3" max="3" width="11.109375" style="3" bestFit="1" customWidth="1"/>
    <col min="4" max="4" width="12.33203125" style="3" bestFit="1" customWidth="1"/>
    <col min="5" max="5" width="27.88671875" style="3" bestFit="1" customWidth="1"/>
    <col min="6" max="6" width="7.88671875" style="3" customWidth="1"/>
    <col min="7" max="7" width="13.88671875" style="3" customWidth="1"/>
    <col min="8" max="8" width="10.6640625" style="3" customWidth="1"/>
    <col min="9" max="9" width="12.5546875" style="3" customWidth="1"/>
    <col min="10" max="10" width="14.33203125" style="3" customWidth="1"/>
    <col min="11" max="16384" width="9.109375" style="3"/>
  </cols>
  <sheetData>
    <row r="1" spans="2:18" ht="12.75" customHeight="1" x14ac:dyDescent="0.3">
      <c r="H1" s="36"/>
    </row>
    <row r="2" spans="2:18" ht="12.75" customHeight="1" x14ac:dyDescent="0.3">
      <c r="B2" s="3" t="s">
        <v>99</v>
      </c>
      <c r="H2" s="36"/>
    </row>
    <row r="3" spans="2:18" ht="12.75" customHeight="1" x14ac:dyDescent="0.3">
      <c r="H3" s="36"/>
    </row>
    <row r="4" spans="2:18" ht="12.75" customHeight="1" x14ac:dyDescent="0.3">
      <c r="B4" s="4" t="s">
        <v>100</v>
      </c>
      <c r="H4" s="36"/>
    </row>
    <row r="5" spans="2:18" ht="12.75" customHeight="1" x14ac:dyDescent="0.3">
      <c r="C5" s="38"/>
    </row>
    <row r="7" spans="2:18" ht="12.75" customHeight="1" x14ac:dyDescent="0.3">
      <c r="E7" s="6"/>
      <c r="F7" s="6"/>
      <c r="G7" s="6"/>
      <c r="H7" s="6"/>
      <c r="I7" s="6"/>
      <c r="J7" s="6"/>
    </row>
    <row r="8" spans="2:18" ht="12.75" customHeight="1" x14ac:dyDescent="0.3">
      <c r="B8" s="48" t="s">
        <v>101</v>
      </c>
      <c r="C8" s="49"/>
      <c r="D8" s="54"/>
      <c r="E8" s="54"/>
      <c r="F8" s="54"/>
      <c r="G8" s="54"/>
      <c r="H8" s="54"/>
      <c r="I8" s="54"/>
      <c r="J8" s="54"/>
    </row>
    <row r="9" spans="2:18" ht="12.75" customHeight="1" x14ac:dyDescent="0.3">
      <c r="B9" s="55" t="s">
        <v>102</v>
      </c>
      <c r="C9" s="51" t="s">
        <v>6</v>
      </c>
      <c r="D9" s="55" t="s">
        <v>103</v>
      </c>
      <c r="E9" s="55" t="s">
        <v>104</v>
      </c>
      <c r="F9" s="56" t="s">
        <v>105</v>
      </c>
      <c r="G9" s="56" t="s">
        <v>106</v>
      </c>
      <c r="H9" s="56" t="s">
        <v>107</v>
      </c>
      <c r="I9" s="56" t="s">
        <v>108</v>
      </c>
      <c r="J9" s="56" t="s">
        <v>109</v>
      </c>
    </row>
    <row r="10" spans="2:18" ht="28.2" thickBot="1" x14ac:dyDescent="0.35">
      <c r="B10" s="57" t="s">
        <v>110</v>
      </c>
      <c r="C10" s="52" t="s">
        <v>67</v>
      </c>
      <c r="D10" s="57" t="s">
        <v>111</v>
      </c>
      <c r="E10" s="57" t="s">
        <v>112</v>
      </c>
      <c r="F10" s="57" t="s">
        <v>105</v>
      </c>
      <c r="G10" s="57" t="s">
        <v>113</v>
      </c>
      <c r="H10" s="57" t="s">
        <v>114</v>
      </c>
      <c r="I10" s="57" t="s">
        <v>115</v>
      </c>
      <c r="J10" s="57" t="s">
        <v>116</v>
      </c>
    </row>
    <row r="11" spans="2:18" ht="12.75" customHeight="1" x14ac:dyDescent="0.3">
      <c r="B11" s="58" t="s">
        <v>117</v>
      </c>
      <c r="C11" s="58"/>
      <c r="D11" s="58" t="s">
        <v>118</v>
      </c>
      <c r="E11" s="58" t="s">
        <v>119</v>
      </c>
      <c r="F11" s="58" t="s">
        <v>120</v>
      </c>
      <c r="G11" s="58"/>
      <c r="H11" s="58" t="s">
        <v>54</v>
      </c>
      <c r="I11" s="58"/>
      <c r="J11" s="58"/>
    </row>
    <row r="12" spans="2:18" s="72" customFormat="1" ht="12.75" customHeight="1" x14ac:dyDescent="0.3">
      <c r="B12" s="62"/>
      <c r="C12" s="62"/>
      <c r="D12" s="62" t="s">
        <v>224</v>
      </c>
      <c r="E12" s="62" t="s">
        <v>225</v>
      </c>
      <c r="F12" s="62" t="s">
        <v>120</v>
      </c>
      <c r="G12" s="62"/>
      <c r="H12" s="62" t="s">
        <v>54</v>
      </c>
      <c r="I12" s="62"/>
      <c r="J12" s="62"/>
    </row>
    <row r="13" spans="2:18" ht="12.75" customHeight="1" x14ac:dyDescent="0.3">
      <c r="B13" s="59" t="s">
        <v>121</v>
      </c>
      <c r="C13" s="59"/>
      <c r="D13" s="59" t="s">
        <v>31</v>
      </c>
      <c r="E13" s="59" t="s">
        <v>122</v>
      </c>
      <c r="F13" s="59" t="s">
        <v>75</v>
      </c>
      <c r="G13" s="59"/>
      <c r="H13" s="59" t="s">
        <v>57</v>
      </c>
      <c r="I13" s="59"/>
      <c r="J13" s="59" t="s">
        <v>123</v>
      </c>
      <c r="L13" s="129"/>
      <c r="M13" s="129"/>
      <c r="N13" s="129"/>
      <c r="O13" s="129"/>
      <c r="P13" s="129"/>
      <c r="Q13" s="129"/>
      <c r="R13" s="129"/>
    </row>
    <row r="14" spans="2:18" ht="12.75" customHeight="1" x14ac:dyDescent="0.3">
      <c r="B14" s="60"/>
      <c r="C14" s="60"/>
      <c r="D14" s="60" t="s">
        <v>36</v>
      </c>
      <c r="E14" s="60" t="s">
        <v>124</v>
      </c>
      <c r="F14" s="60" t="s">
        <v>75</v>
      </c>
      <c r="G14" s="60"/>
      <c r="H14" s="60" t="s">
        <v>57</v>
      </c>
      <c r="I14" s="60"/>
      <c r="J14" s="60"/>
      <c r="L14" s="129"/>
      <c r="M14" s="129"/>
      <c r="N14" s="129"/>
      <c r="O14" s="129"/>
      <c r="P14" s="129"/>
      <c r="Q14" s="129"/>
      <c r="R14" s="129"/>
    </row>
    <row r="15" spans="2:18" ht="12.75" customHeight="1" x14ac:dyDescent="0.3">
      <c r="B15" s="61"/>
      <c r="C15" s="61"/>
      <c r="D15" s="61" t="s">
        <v>38</v>
      </c>
      <c r="E15" s="61" t="s">
        <v>125</v>
      </c>
      <c r="F15" s="61" t="s">
        <v>75</v>
      </c>
      <c r="G15" s="61"/>
      <c r="H15" s="61" t="s">
        <v>57</v>
      </c>
      <c r="I15" s="61"/>
      <c r="J15" s="61"/>
      <c r="L15" s="129"/>
      <c r="M15" s="129"/>
      <c r="N15" s="129"/>
      <c r="O15" s="129"/>
      <c r="P15" s="129"/>
      <c r="Q15" s="129"/>
      <c r="R15" s="129"/>
    </row>
    <row r="16" spans="2:18" ht="12.75" customHeight="1" x14ac:dyDescent="0.3">
      <c r="B16" s="62" t="s">
        <v>121</v>
      </c>
      <c r="C16" s="62"/>
      <c r="D16" s="62" t="s">
        <v>33</v>
      </c>
      <c r="E16" s="62" t="s">
        <v>127</v>
      </c>
      <c r="F16" s="62" t="s">
        <v>75</v>
      </c>
      <c r="G16" s="62"/>
      <c r="H16" s="62"/>
      <c r="I16" s="62"/>
      <c r="J16" s="62"/>
      <c r="L16" s="129"/>
      <c r="M16" s="72"/>
      <c r="N16" s="72"/>
      <c r="O16" s="72"/>
      <c r="P16" s="72"/>
      <c r="Q16" s="129"/>
      <c r="R16" s="129"/>
    </row>
    <row r="17" spans="2:18" ht="12.75" customHeight="1" x14ac:dyDescent="0.3">
      <c r="B17" s="62"/>
      <c r="C17" s="62"/>
      <c r="D17" s="62" t="s">
        <v>45</v>
      </c>
      <c r="E17" s="62" t="s">
        <v>165</v>
      </c>
      <c r="F17" s="62" t="s">
        <v>75</v>
      </c>
      <c r="G17" s="62" t="s">
        <v>34</v>
      </c>
      <c r="H17" s="62"/>
      <c r="I17" s="62"/>
      <c r="J17" s="62"/>
      <c r="L17" s="129"/>
      <c r="M17" s="72"/>
      <c r="N17" s="72"/>
      <c r="O17" s="72"/>
      <c r="P17" s="72"/>
      <c r="Q17" s="129"/>
      <c r="R17" s="129"/>
    </row>
    <row r="18" spans="2:18" ht="12.75" customHeight="1" x14ac:dyDescent="0.3">
      <c r="B18" s="62"/>
      <c r="C18" s="62"/>
      <c r="D18" s="62" t="s">
        <v>167</v>
      </c>
      <c r="E18" s="62" t="s">
        <v>222</v>
      </c>
      <c r="F18" s="62" t="s">
        <v>75</v>
      </c>
      <c r="G18" s="62"/>
      <c r="H18" s="62"/>
      <c r="I18" s="62"/>
      <c r="J18" s="62"/>
      <c r="L18" s="129"/>
      <c r="M18" s="72"/>
      <c r="N18" s="72"/>
      <c r="O18" s="72"/>
      <c r="P18" s="72"/>
      <c r="Q18" s="129"/>
      <c r="R18" s="129"/>
    </row>
    <row r="19" spans="2:18" s="72" customFormat="1" ht="12.75" customHeight="1" x14ac:dyDescent="0.3">
      <c r="B19" s="62"/>
      <c r="C19" s="62"/>
      <c r="D19" s="62" t="s">
        <v>43</v>
      </c>
      <c r="E19" s="62" t="s">
        <v>128</v>
      </c>
      <c r="F19" s="62" t="s">
        <v>75</v>
      </c>
      <c r="G19" s="62" t="s">
        <v>34</v>
      </c>
      <c r="H19" s="62"/>
      <c r="I19" s="62"/>
      <c r="J19" s="62"/>
      <c r="L19" s="129"/>
      <c r="Q19" s="129"/>
      <c r="R19" s="129"/>
    </row>
    <row r="20" spans="2:18" ht="12.75" customHeight="1" x14ac:dyDescent="0.3">
      <c r="B20" s="62"/>
      <c r="C20" s="62"/>
      <c r="D20" s="62" t="s">
        <v>37</v>
      </c>
      <c r="E20" s="62" t="s">
        <v>129</v>
      </c>
      <c r="F20" s="62" t="s">
        <v>75</v>
      </c>
      <c r="G20" s="62" t="s">
        <v>34</v>
      </c>
      <c r="H20" s="62"/>
      <c r="I20" s="62"/>
      <c r="J20" s="62"/>
      <c r="L20" s="129"/>
      <c r="M20" s="72"/>
      <c r="N20" s="72"/>
      <c r="O20" s="72"/>
      <c r="P20" s="72"/>
      <c r="Q20" s="129"/>
      <c r="R20" s="129"/>
    </row>
    <row r="21" spans="2:18" ht="12.75" customHeight="1" x14ac:dyDescent="0.3">
      <c r="B21" s="62"/>
      <c r="C21" s="62"/>
      <c r="D21" s="62" t="s">
        <v>46</v>
      </c>
      <c r="E21" s="62" t="s">
        <v>130</v>
      </c>
      <c r="F21" s="62" t="s">
        <v>75</v>
      </c>
      <c r="G21" s="62" t="s">
        <v>34</v>
      </c>
      <c r="H21" s="62"/>
      <c r="I21" s="62"/>
      <c r="J21" s="62"/>
      <c r="L21" s="129"/>
      <c r="M21" s="72"/>
      <c r="N21" s="72"/>
      <c r="O21" s="72"/>
      <c r="P21" s="72"/>
      <c r="Q21" s="129"/>
      <c r="R21" s="129"/>
    </row>
    <row r="22" spans="2:18" ht="12.75" customHeight="1" x14ac:dyDescent="0.3">
      <c r="B22" s="62"/>
      <c r="C22" s="62"/>
      <c r="D22" s="62" t="s">
        <v>41</v>
      </c>
      <c r="E22" s="62" t="s">
        <v>131</v>
      </c>
      <c r="F22" s="62" t="s">
        <v>75</v>
      </c>
      <c r="G22" s="62" t="s">
        <v>132</v>
      </c>
      <c r="H22" s="62"/>
      <c r="I22" s="62"/>
      <c r="J22" s="62"/>
      <c r="L22" s="129"/>
      <c r="M22" s="72"/>
      <c r="N22" s="72"/>
      <c r="O22" s="72"/>
      <c r="P22" s="72"/>
      <c r="Q22" s="129"/>
      <c r="R22" s="129"/>
    </row>
    <row r="23" spans="2:18" ht="12.75" customHeight="1" x14ac:dyDescent="0.3">
      <c r="B23" s="62"/>
      <c r="C23" s="62"/>
      <c r="D23" s="62" t="s">
        <v>133</v>
      </c>
      <c r="E23" s="62" t="s">
        <v>134</v>
      </c>
      <c r="F23" s="62" t="s">
        <v>75</v>
      </c>
      <c r="G23" s="62" t="s">
        <v>34</v>
      </c>
      <c r="H23" s="62"/>
      <c r="I23" s="62"/>
      <c r="J23" s="62"/>
      <c r="L23" s="129"/>
      <c r="M23" s="72"/>
      <c r="N23" s="72"/>
      <c r="O23" s="72"/>
      <c r="P23" s="72"/>
      <c r="Q23" s="129"/>
      <c r="R23" s="129"/>
    </row>
    <row r="24" spans="2:18" ht="12.75" customHeight="1" x14ac:dyDescent="0.3">
      <c r="B24" s="62"/>
      <c r="C24" s="62"/>
      <c r="D24" s="62" t="s">
        <v>135</v>
      </c>
      <c r="E24" s="62" t="s">
        <v>136</v>
      </c>
      <c r="F24" s="62" t="s">
        <v>75</v>
      </c>
      <c r="G24" s="62" t="s">
        <v>34</v>
      </c>
      <c r="H24" s="62"/>
      <c r="I24" s="62"/>
      <c r="J24" s="62"/>
      <c r="L24" s="129"/>
      <c r="M24" s="72"/>
      <c r="N24" s="72"/>
      <c r="O24" s="72"/>
      <c r="P24" s="72"/>
      <c r="Q24" s="129"/>
      <c r="R24" s="129"/>
    </row>
    <row r="25" spans="2:18" ht="12.75" customHeight="1" x14ac:dyDescent="0.3">
      <c r="B25" s="62"/>
      <c r="C25" s="62"/>
      <c r="D25" s="62" t="s">
        <v>35</v>
      </c>
      <c r="E25" s="62" t="s">
        <v>126</v>
      </c>
      <c r="F25" s="62" t="s">
        <v>75</v>
      </c>
      <c r="G25" s="62"/>
      <c r="H25" s="62"/>
      <c r="I25" s="62"/>
      <c r="J25" s="62"/>
      <c r="L25" s="129"/>
      <c r="M25" s="72"/>
      <c r="N25" s="72"/>
      <c r="O25" s="72"/>
      <c r="P25" s="72"/>
      <c r="Q25" s="129"/>
      <c r="R25" s="129"/>
    </row>
    <row r="26" spans="2:18" ht="12.75" customHeight="1" x14ac:dyDescent="0.3">
      <c r="B26" s="62"/>
      <c r="C26" s="62"/>
      <c r="D26" s="62" t="s">
        <v>403</v>
      </c>
      <c r="E26" s="62" t="s">
        <v>412</v>
      </c>
      <c r="F26" s="62" t="s">
        <v>75</v>
      </c>
      <c r="G26" s="62"/>
      <c r="H26" s="62"/>
      <c r="I26" s="62"/>
      <c r="J26" s="62"/>
      <c r="K26" s="72"/>
      <c r="L26" s="129"/>
      <c r="M26" s="72"/>
      <c r="N26" s="72"/>
      <c r="O26" s="72"/>
      <c r="P26" s="72"/>
      <c r="Q26" s="129"/>
      <c r="R26" s="129"/>
    </row>
    <row r="27" spans="2:18" s="72" customFormat="1" ht="12.75" customHeight="1" x14ac:dyDescent="0.3">
      <c r="B27" s="62"/>
      <c r="C27" s="62"/>
      <c r="D27" s="62" t="s">
        <v>405</v>
      </c>
      <c r="E27" s="62" t="s">
        <v>411</v>
      </c>
      <c r="F27" s="62" t="s">
        <v>75</v>
      </c>
      <c r="G27" s="62"/>
      <c r="H27" s="62"/>
      <c r="I27" s="62"/>
      <c r="J27" s="62"/>
      <c r="L27" s="129"/>
      <c r="Q27" s="129"/>
      <c r="R27" s="129"/>
    </row>
    <row r="28" spans="2:18" s="72" customFormat="1" ht="12.75" customHeight="1" x14ac:dyDescent="0.3">
      <c r="B28" s="62"/>
      <c r="C28" s="62"/>
      <c r="D28" s="62" t="s">
        <v>406</v>
      </c>
      <c r="E28" s="62" t="s">
        <v>410</v>
      </c>
      <c r="F28" s="62" t="s">
        <v>75</v>
      </c>
      <c r="G28" s="62"/>
      <c r="H28" s="62"/>
      <c r="I28" s="62"/>
      <c r="J28" s="62"/>
      <c r="L28" s="129"/>
      <c r="Q28" s="129"/>
      <c r="R28" s="129"/>
    </row>
    <row r="29" spans="2:18" s="72" customFormat="1" ht="12.75" customHeight="1" x14ac:dyDescent="0.3">
      <c r="B29" s="62"/>
      <c r="C29" s="62"/>
      <c r="D29" s="62" t="s">
        <v>407</v>
      </c>
      <c r="E29" s="62" t="s">
        <v>413</v>
      </c>
      <c r="F29" s="62" t="s">
        <v>75</v>
      </c>
      <c r="G29" s="62"/>
      <c r="H29" s="62"/>
      <c r="I29" s="62"/>
      <c r="J29" s="62"/>
      <c r="L29" s="129"/>
      <c r="Q29" s="129"/>
      <c r="R29" s="129"/>
    </row>
    <row r="30" spans="2:18" s="72" customFormat="1" ht="12.75" customHeight="1" x14ac:dyDescent="0.3">
      <c r="B30" s="62"/>
      <c r="C30" s="62"/>
      <c r="D30" s="386" t="s">
        <v>453</v>
      </c>
      <c r="E30" s="386" t="s">
        <v>455</v>
      </c>
      <c r="F30" s="386" t="s">
        <v>75</v>
      </c>
      <c r="G30" s="62"/>
      <c r="H30" s="62"/>
      <c r="I30" s="62"/>
      <c r="J30" s="62"/>
      <c r="L30" s="129"/>
      <c r="Q30" s="129"/>
      <c r="R30" s="129"/>
    </row>
    <row r="31" spans="2:18" ht="12.75" customHeight="1" x14ac:dyDescent="0.3">
      <c r="B31" s="62"/>
      <c r="C31" s="62"/>
      <c r="D31" s="62" t="s">
        <v>404</v>
      </c>
      <c r="E31" s="62" t="s">
        <v>408</v>
      </c>
      <c r="F31" s="62" t="s">
        <v>75</v>
      </c>
      <c r="G31" s="62"/>
      <c r="H31" s="62"/>
      <c r="I31" s="62"/>
      <c r="J31" s="62"/>
      <c r="K31" s="72"/>
      <c r="M31" s="72"/>
      <c r="N31" s="72"/>
      <c r="O31" s="72"/>
      <c r="P31" s="72"/>
    </row>
    <row r="32" spans="2:18" ht="12.75" customHeight="1" x14ac:dyDescent="0.3">
      <c r="B32" s="62"/>
      <c r="C32" s="62"/>
      <c r="D32" s="62" t="s">
        <v>402</v>
      </c>
      <c r="E32" s="62" t="s">
        <v>409</v>
      </c>
      <c r="F32" s="62" t="s">
        <v>75</v>
      </c>
      <c r="G32" s="62"/>
      <c r="H32" s="62"/>
      <c r="I32" s="62"/>
      <c r="J32" s="62"/>
      <c r="K32" s="72"/>
    </row>
    <row r="33" spans="2:10" ht="12.75" customHeight="1" x14ac:dyDescent="0.3">
      <c r="B33" s="72"/>
      <c r="C33" s="72"/>
      <c r="D33" s="387" t="s">
        <v>456</v>
      </c>
      <c r="E33" s="387" t="s">
        <v>457</v>
      </c>
      <c r="F33" s="387" t="s">
        <v>75</v>
      </c>
      <c r="G33" s="72"/>
      <c r="H33" s="72"/>
      <c r="I33" s="72"/>
      <c r="J33" s="72"/>
    </row>
    <row r="35" spans="2:10" ht="12.75" customHeight="1" x14ac:dyDescent="0.3">
      <c r="B35" s="72"/>
      <c r="C35" s="72"/>
      <c r="D35" s="72"/>
      <c r="F35" s="72"/>
      <c r="G35" s="72"/>
      <c r="H35" s="72"/>
      <c r="I35" s="72"/>
      <c r="J35" s="72"/>
    </row>
    <row r="36" spans="2:10" ht="12.75" customHeight="1" x14ac:dyDescent="0.3">
      <c r="B36" s="72"/>
      <c r="C36" s="72"/>
      <c r="D36" s="72"/>
      <c r="E36" s="72"/>
      <c r="F36" s="72"/>
      <c r="G36" s="72"/>
      <c r="H36" s="72"/>
      <c r="I36" s="72"/>
      <c r="J36" s="72"/>
    </row>
    <row r="37" spans="2:10" ht="12.75" customHeight="1" x14ac:dyDescent="0.3">
      <c r="B37" s="72"/>
      <c r="C37" s="72"/>
      <c r="D37" s="72"/>
      <c r="E37" s="72"/>
      <c r="F37" s="72"/>
      <c r="G37" s="72"/>
      <c r="H37" s="72"/>
      <c r="I37" s="72"/>
      <c r="J37" s="72"/>
    </row>
    <row r="38" spans="2:10" ht="12.75" customHeight="1" x14ac:dyDescent="0.3">
      <c r="B38" s="72"/>
      <c r="C38" s="72"/>
      <c r="D38" s="72"/>
      <c r="E38" s="72"/>
      <c r="F38" s="72"/>
      <c r="G38" s="72"/>
      <c r="H38" s="72"/>
      <c r="I38" s="72"/>
      <c r="J38" s="72"/>
    </row>
    <row r="39" spans="2:10" ht="12.75" customHeight="1" x14ac:dyDescent="0.3">
      <c r="B39" s="72"/>
      <c r="C39" s="72"/>
      <c r="D39" s="72"/>
      <c r="E39" s="72"/>
      <c r="F39" s="72"/>
      <c r="G39" s="72"/>
      <c r="H39" s="72"/>
      <c r="I39" s="72"/>
      <c r="J39" s="72"/>
    </row>
    <row r="40" spans="2:10" ht="12.75" customHeight="1" x14ac:dyDescent="0.3">
      <c r="B40" s="72"/>
      <c r="C40" s="72"/>
      <c r="D40" s="72"/>
      <c r="E40" s="72"/>
      <c r="F40" s="72"/>
      <c r="G40" s="72"/>
      <c r="H40" s="72"/>
      <c r="I40" s="72"/>
      <c r="J40" s="72"/>
    </row>
    <row r="41" spans="2:10" ht="12.75" customHeight="1" x14ac:dyDescent="0.3">
      <c r="B41" s="72"/>
      <c r="C41" s="72"/>
      <c r="D41" s="72"/>
      <c r="E41" s="72"/>
      <c r="F41" s="72"/>
      <c r="G41" s="72"/>
      <c r="H41" s="72"/>
      <c r="I41" s="72"/>
      <c r="J41" s="72"/>
    </row>
    <row r="42" spans="2:10" ht="12.75" customHeight="1" x14ac:dyDescent="0.3">
      <c r="B42" s="72"/>
      <c r="C42" s="72"/>
      <c r="D42" s="72"/>
      <c r="E42" s="72"/>
      <c r="F42" s="72"/>
      <c r="G42" s="72"/>
      <c r="H42" s="72"/>
      <c r="I42" s="72"/>
      <c r="J42" s="72"/>
    </row>
    <row r="43" spans="2:10" ht="12.75" customHeight="1" x14ac:dyDescent="0.3">
      <c r="B43" s="72"/>
      <c r="C43" s="72"/>
      <c r="D43" s="72"/>
      <c r="E43" s="72"/>
      <c r="F43" s="72"/>
      <c r="G43" s="72"/>
      <c r="H43" s="72"/>
      <c r="I43" s="72"/>
      <c r="J43" s="72"/>
    </row>
    <row r="44" spans="2:10" ht="12.75" customHeight="1" x14ac:dyDescent="0.3">
      <c r="B44" s="72"/>
      <c r="C44" s="72"/>
      <c r="D44" s="72"/>
      <c r="E44" s="72"/>
      <c r="F44" s="72"/>
      <c r="G44" s="72"/>
      <c r="H44" s="72"/>
      <c r="I44" s="72"/>
      <c r="J44" s="72"/>
    </row>
    <row r="45" spans="2:10" ht="12.75" customHeight="1" x14ac:dyDescent="0.3">
      <c r="B45" s="72"/>
      <c r="C45" s="72"/>
      <c r="D45" s="72"/>
      <c r="E45" s="72"/>
      <c r="F45" s="72"/>
      <c r="G45" s="72"/>
      <c r="H45" s="72"/>
      <c r="I45" s="72"/>
      <c r="J45" s="72"/>
    </row>
    <row r="46" spans="2:10" ht="12.75" customHeight="1" x14ac:dyDescent="0.3">
      <c r="B46" s="72"/>
      <c r="C46" s="72"/>
      <c r="D46" s="72"/>
      <c r="E46" s="72"/>
      <c r="F46" s="72"/>
      <c r="G46" s="72"/>
      <c r="H46" s="72"/>
      <c r="I46" s="72"/>
      <c r="J46" s="72"/>
    </row>
    <row r="47" spans="2:10" ht="12.75" customHeight="1" x14ac:dyDescent="0.3">
      <c r="B47" s="72"/>
      <c r="C47" s="72"/>
      <c r="D47" s="72"/>
      <c r="E47" s="72"/>
      <c r="F47" s="72"/>
      <c r="G47" s="72"/>
      <c r="H47" s="72"/>
      <c r="I47" s="72"/>
      <c r="J47" s="72"/>
    </row>
    <row r="48" spans="2:10" ht="12.75" customHeight="1" x14ac:dyDescent="0.3">
      <c r="B48" s="72"/>
      <c r="C48" s="72"/>
      <c r="D48" s="72"/>
      <c r="E48" s="72"/>
      <c r="F48" s="72"/>
      <c r="G48" s="72"/>
      <c r="H48" s="72"/>
      <c r="I48" s="72"/>
      <c r="J48" s="72"/>
    </row>
    <row r="49" spans="2:10" ht="12.75" customHeight="1" x14ac:dyDescent="0.3">
      <c r="B49" s="72"/>
      <c r="C49" s="72"/>
      <c r="D49" s="72"/>
      <c r="E49" s="72"/>
      <c r="F49" s="72"/>
      <c r="G49" s="72"/>
      <c r="H49" s="72"/>
      <c r="I49" s="72"/>
      <c r="J49" s="72"/>
    </row>
    <row r="50" spans="2:10" ht="12.75" customHeight="1" x14ac:dyDescent="0.3">
      <c r="B50" s="72"/>
      <c r="C50" s="72"/>
      <c r="D50" s="72"/>
      <c r="E50" s="72"/>
      <c r="F50" s="72"/>
      <c r="G50" s="72"/>
      <c r="H50" s="72"/>
      <c r="I50" s="72"/>
      <c r="J50" s="72"/>
    </row>
    <row r="51" spans="2:10" ht="12.75" customHeight="1" x14ac:dyDescent="0.3">
      <c r="B51" s="72"/>
      <c r="C51" s="72"/>
      <c r="D51" s="72"/>
      <c r="E51" s="72"/>
      <c r="F51" s="72"/>
      <c r="G51" s="72"/>
      <c r="H51" s="72"/>
      <c r="I51" s="72"/>
      <c r="J51" s="72"/>
    </row>
    <row r="52" spans="2:10" ht="12.75" customHeight="1" x14ac:dyDescent="0.3">
      <c r="B52" s="72"/>
      <c r="C52" s="72"/>
      <c r="D52" s="72"/>
      <c r="E52" s="72"/>
      <c r="F52" s="72"/>
      <c r="G52" s="72"/>
      <c r="H52" s="72"/>
      <c r="I52" s="72"/>
      <c r="J52" s="72"/>
    </row>
    <row r="53" spans="2:10" ht="12.75" customHeight="1" x14ac:dyDescent="0.3">
      <c r="B53" s="72"/>
      <c r="C53" s="72"/>
      <c r="D53" s="72"/>
      <c r="E53" s="72"/>
      <c r="F53" s="72"/>
      <c r="G53" s="72"/>
      <c r="H53" s="72"/>
      <c r="I53" s="72"/>
      <c r="J53" s="72"/>
    </row>
    <row r="54" spans="2:10" ht="12.75" customHeight="1" x14ac:dyDescent="0.3">
      <c r="B54" s="72"/>
      <c r="C54" s="72"/>
      <c r="D54" s="72"/>
      <c r="E54" s="72"/>
      <c r="F54" s="72"/>
      <c r="G54" s="72"/>
      <c r="H54" s="72"/>
      <c r="I54" s="72"/>
      <c r="J54" s="72"/>
    </row>
    <row r="55" spans="2:10" ht="12.75" customHeight="1" x14ac:dyDescent="0.3">
      <c r="B55" s="72"/>
      <c r="C55" s="72"/>
      <c r="D55" s="72"/>
      <c r="E55" s="72"/>
      <c r="F55" s="72"/>
      <c r="G55" s="72"/>
      <c r="H55" s="72"/>
      <c r="I55" s="72"/>
      <c r="J55" s="72"/>
    </row>
    <row r="56" spans="2:10" ht="12.75" customHeight="1" x14ac:dyDescent="0.3">
      <c r="B56" s="72"/>
      <c r="C56" s="72"/>
      <c r="D56" s="72"/>
      <c r="E56" s="72"/>
      <c r="F56" s="72"/>
      <c r="G56" s="72"/>
      <c r="H56" s="72"/>
      <c r="I56" s="72"/>
      <c r="J56" s="72"/>
    </row>
    <row r="57" spans="2:10" ht="12.75" customHeight="1" x14ac:dyDescent="0.3">
      <c r="B57" s="72"/>
      <c r="C57" s="72"/>
      <c r="D57" s="72"/>
      <c r="E57" s="72"/>
      <c r="F57" s="72"/>
      <c r="G57" s="72"/>
      <c r="H57" s="72"/>
      <c r="I57" s="72"/>
      <c r="J57" s="72"/>
    </row>
    <row r="58" spans="2:10" ht="12.75" customHeight="1" x14ac:dyDescent="0.3">
      <c r="B58" s="72"/>
      <c r="C58" s="72"/>
      <c r="D58" s="72"/>
      <c r="E58" s="72"/>
      <c r="F58" s="72"/>
      <c r="G58" s="72"/>
      <c r="H58" s="72"/>
      <c r="I58" s="72"/>
      <c r="J58" s="72"/>
    </row>
    <row r="59" spans="2:10" ht="12.75" customHeight="1" x14ac:dyDescent="0.3">
      <c r="B59" s="72"/>
      <c r="C59" s="72"/>
      <c r="D59" s="72"/>
      <c r="E59" s="72"/>
      <c r="F59" s="72"/>
      <c r="G59" s="72"/>
      <c r="H59" s="72"/>
      <c r="I59" s="72"/>
      <c r="J59" s="72"/>
    </row>
    <row r="60" spans="2:10" ht="12.75" customHeight="1" x14ac:dyDescent="0.3">
      <c r="B60" s="72"/>
      <c r="C60" s="72"/>
      <c r="D60" s="72"/>
      <c r="E60" s="72"/>
      <c r="F60" s="72"/>
      <c r="G60" s="72"/>
      <c r="H60" s="72"/>
      <c r="I60" s="72"/>
      <c r="J60" s="72"/>
    </row>
    <row r="61" spans="2:10" ht="12.75" customHeight="1" x14ac:dyDescent="0.3">
      <c r="B61" s="72"/>
      <c r="C61" s="72"/>
      <c r="D61" s="72"/>
      <c r="E61" s="72"/>
      <c r="F61" s="72"/>
      <c r="G61" s="72"/>
      <c r="H61" s="72"/>
      <c r="I61" s="72"/>
      <c r="J61" s="72"/>
    </row>
    <row r="62" spans="2:10" ht="12.75" customHeight="1" x14ac:dyDescent="0.3">
      <c r="B62" s="72"/>
      <c r="C62" s="72"/>
      <c r="D62" s="72"/>
      <c r="E62" s="72"/>
      <c r="F62" s="72"/>
      <c r="G62" s="72"/>
      <c r="H62" s="72"/>
      <c r="I62" s="72"/>
      <c r="J62" s="7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E33" sqref="E33"/>
    </sheetView>
  </sheetViews>
  <sheetFormatPr defaultColWidth="9.109375" defaultRowHeight="12.75" customHeight="1" x14ac:dyDescent="0.3"/>
  <cols>
    <col min="1" max="1" width="2.6640625" style="3" customWidth="1"/>
    <col min="2" max="2" width="23.109375" style="3" customWidth="1"/>
    <col min="3" max="3" width="13.6640625" style="3" bestFit="1" customWidth="1"/>
    <col min="4" max="4" width="12.33203125" style="3" bestFit="1" customWidth="1"/>
    <col min="5" max="10" width="9.109375" style="3"/>
    <col min="11" max="11" width="12.33203125" style="3" customWidth="1"/>
    <col min="12" max="16384" width="9.109375" style="3"/>
  </cols>
  <sheetData>
    <row r="2" spans="2:17" ht="12.75" customHeight="1" x14ac:dyDescent="0.3">
      <c r="B2" s="3" t="s">
        <v>164</v>
      </c>
    </row>
    <row r="4" spans="2:17" ht="12.75" customHeight="1" x14ac:dyDescent="0.3">
      <c r="B4" s="4" t="s">
        <v>137</v>
      </c>
      <c r="C4" s="39"/>
      <c r="D4" s="39"/>
      <c r="E4" s="39"/>
      <c r="F4" s="40"/>
      <c r="G4" s="39"/>
      <c r="H4" s="40" t="s">
        <v>138</v>
      </c>
      <c r="I4" s="39"/>
      <c r="J4" s="39"/>
      <c r="K4" s="39"/>
      <c r="L4" s="39"/>
      <c r="M4" s="39"/>
      <c r="N4" s="39"/>
      <c r="O4" s="39"/>
      <c r="P4" s="39"/>
      <c r="Q4" s="39"/>
    </row>
    <row r="5" spans="2:17" ht="12.75" customHeight="1" x14ac:dyDescent="0.3">
      <c r="B5" s="3" t="s">
        <v>139</v>
      </c>
    </row>
    <row r="7" spans="2:17" s="68" customFormat="1" ht="12.75" customHeight="1" x14ac:dyDescent="0.3">
      <c r="B7" s="71"/>
      <c r="D7" s="71"/>
      <c r="E7" s="71"/>
      <c r="F7" s="71"/>
    </row>
    <row r="8" spans="2:17" s="68" customFormat="1" ht="12.75" customHeight="1" x14ac:dyDescent="0.3">
      <c r="B8" s="71"/>
      <c r="C8" s="71"/>
      <c r="E8" s="71"/>
    </row>
    <row r="9" spans="2:17" s="70" customFormat="1" ht="12.75" customHeight="1" x14ac:dyDescent="0.3">
      <c r="B9" s="66" t="s">
        <v>140</v>
      </c>
      <c r="C9" s="72" t="s">
        <v>143</v>
      </c>
      <c r="D9" s="72" t="s">
        <v>144</v>
      </c>
      <c r="E9" s="72" t="s">
        <v>146</v>
      </c>
      <c r="F9" s="72" t="s">
        <v>145</v>
      </c>
      <c r="G9" s="72" t="s">
        <v>192</v>
      </c>
      <c r="H9" s="72" t="s">
        <v>194</v>
      </c>
      <c r="I9" s="72" t="s">
        <v>173</v>
      </c>
      <c r="J9" s="72" t="s">
        <v>172</v>
      </c>
      <c r="K9" s="72" t="s">
        <v>193</v>
      </c>
      <c r="L9" s="72" t="s">
        <v>223</v>
      </c>
    </row>
    <row r="10" spans="2:17" s="70" customFormat="1" ht="12.75" customHeight="1" x14ac:dyDescent="0.3">
      <c r="B10" s="73" t="s">
        <v>103</v>
      </c>
      <c r="C10" s="74" t="s">
        <v>35</v>
      </c>
      <c r="D10" s="75" t="s">
        <v>33</v>
      </c>
      <c r="E10" s="75" t="s">
        <v>45</v>
      </c>
      <c r="F10" s="75" t="s">
        <v>41</v>
      </c>
      <c r="G10" s="75" t="s">
        <v>43</v>
      </c>
      <c r="H10" s="75" t="s">
        <v>167</v>
      </c>
      <c r="I10" s="75" t="s">
        <v>133</v>
      </c>
      <c r="J10" s="75" t="s">
        <v>135</v>
      </c>
      <c r="K10" s="75" t="s">
        <v>37</v>
      </c>
      <c r="L10" s="75" t="s">
        <v>46</v>
      </c>
    </row>
    <row r="11" spans="2:17" s="70" customFormat="1" ht="12.75" customHeight="1" thickBot="1" x14ac:dyDescent="0.35">
      <c r="B11" s="76" t="s">
        <v>141</v>
      </c>
      <c r="C11" s="77" t="s">
        <v>142</v>
      </c>
      <c r="D11" s="77" t="s">
        <v>142</v>
      </c>
      <c r="E11" s="77" t="s">
        <v>142</v>
      </c>
      <c r="F11" s="77" t="s">
        <v>142</v>
      </c>
      <c r="G11" s="77" t="s">
        <v>142</v>
      </c>
      <c r="H11" s="77" t="s">
        <v>142</v>
      </c>
      <c r="I11" s="77" t="s">
        <v>142</v>
      </c>
      <c r="J11" s="77" t="s">
        <v>142</v>
      </c>
      <c r="K11" s="77" t="s">
        <v>142</v>
      </c>
      <c r="L11" s="77" t="s">
        <v>142</v>
      </c>
    </row>
    <row r="12" spans="2:17" s="70" customFormat="1" ht="12.75" customHeight="1" x14ac:dyDescent="0.3">
      <c r="B12" s="78" t="s">
        <v>118</v>
      </c>
      <c r="C12" s="79">
        <v>94.6</v>
      </c>
      <c r="D12" s="79">
        <v>79.2</v>
      </c>
      <c r="E12" s="79">
        <v>74</v>
      </c>
      <c r="G12" s="79">
        <v>0</v>
      </c>
      <c r="H12" s="79">
        <v>56.97</v>
      </c>
      <c r="I12" s="79">
        <v>0</v>
      </c>
      <c r="J12" s="79">
        <v>0</v>
      </c>
      <c r="K12" s="79">
        <v>0</v>
      </c>
      <c r="L12" s="79">
        <v>0</v>
      </c>
    </row>
    <row r="13" spans="2:17" s="70" customFormat="1" ht="12.75" customHeight="1" x14ac:dyDescent="0.3">
      <c r="B13" s="78" t="s">
        <v>224</v>
      </c>
      <c r="F13" s="79">
        <v>37</v>
      </c>
      <c r="G13" s="72"/>
      <c r="K13" s="72"/>
    </row>
    <row r="14" spans="2:17" s="72" customFormat="1" ht="12.75" customHeight="1" x14ac:dyDescent="0.3"/>
    <row r="15" spans="2:17" ht="12.75" customHeight="1" x14ac:dyDescent="0.3">
      <c r="B15" s="72"/>
      <c r="C15" s="72"/>
      <c r="D15" s="72"/>
      <c r="E15" s="72"/>
    </row>
    <row r="16" spans="2:17" ht="12.75" customHeight="1" x14ac:dyDescent="0.3">
      <c r="B16" s="72"/>
      <c r="C16" s="72"/>
      <c r="D16" s="72"/>
      <c r="E16" s="72"/>
      <c r="F16" s="105"/>
    </row>
    <row r="17" spans="2:5" ht="12.75" customHeight="1" x14ac:dyDescent="0.3">
      <c r="B17" s="72"/>
      <c r="C17" s="72"/>
      <c r="D17" s="72"/>
      <c r="E17" s="72"/>
    </row>
    <row r="18" spans="2:5" ht="12.75" customHeight="1" x14ac:dyDescent="0.3">
      <c r="B18" s="72"/>
      <c r="C18" s="72"/>
      <c r="D18" s="72"/>
      <c r="E18" s="72"/>
    </row>
    <row r="19" spans="2:5" ht="12.75" customHeight="1" x14ac:dyDescent="0.3">
      <c r="B19" s="72"/>
      <c r="C19" s="72"/>
      <c r="D19" s="72"/>
      <c r="E19" s="72"/>
    </row>
    <row r="20" spans="2:5" ht="12.75" customHeight="1" x14ac:dyDescent="0.3">
      <c r="B20" s="72"/>
      <c r="C20" s="72"/>
      <c r="D20" s="72"/>
      <c r="E20" s="72"/>
    </row>
    <row r="21" spans="2:5" ht="12.75" customHeight="1" x14ac:dyDescent="0.3">
      <c r="B21" s="72"/>
      <c r="C21" s="72"/>
      <c r="D21" s="72"/>
      <c r="E21" s="72"/>
    </row>
    <row r="22" spans="2:5" ht="12.75" customHeight="1" x14ac:dyDescent="0.3">
      <c r="B22" s="72"/>
      <c r="C22" s="72"/>
      <c r="D22" s="72"/>
      <c r="E22" s="7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58</vt:i4>
      </vt:variant>
    </vt:vector>
  </HeadingPairs>
  <TitlesOfParts>
    <vt:vector size="71" baseType="lpstr">
      <vt:lpstr>LOG</vt:lpstr>
      <vt:lpstr>Tech</vt:lpstr>
      <vt:lpstr>TechA</vt:lpstr>
      <vt:lpstr>TechB</vt:lpstr>
      <vt:lpstr>Proc</vt:lpstr>
      <vt:lpstr>ProcA</vt:lpstr>
      <vt:lpstr>ProcB</vt:lpstr>
      <vt:lpstr>Comm</vt:lpstr>
      <vt:lpstr>Emis</vt:lpstr>
      <vt:lpstr>Fuel Tech</vt:lpstr>
      <vt:lpstr>Flex4RES</vt:lpstr>
      <vt:lpstr>IEA 2010 Statistics</vt:lpstr>
      <vt:lpstr>Inputs To TIMES</vt:lpstr>
      <vt:lpstr>ActUnit_P</vt:lpstr>
      <vt:lpstr>AFA_3</vt:lpstr>
      <vt:lpstr>AFA_3a</vt:lpstr>
      <vt:lpstr>AFA_3b</vt:lpstr>
      <vt:lpstr>CAP2ACT_3</vt:lpstr>
      <vt:lpstr>CAP2ACT_3a</vt:lpstr>
      <vt:lpstr>CAP2ACT_3b</vt:lpstr>
      <vt:lpstr>CapUnit_P</vt:lpstr>
      <vt:lpstr>CEH_3</vt:lpstr>
      <vt:lpstr>CEH_3a</vt:lpstr>
      <vt:lpstr>CEH_3b</vt:lpstr>
      <vt:lpstr>CHPR_3</vt:lpstr>
      <vt:lpstr>CHPR_UP_3</vt:lpstr>
      <vt:lpstr>Comm_IN_3</vt:lpstr>
      <vt:lpstr>Comm_IN_3a</vt:lpstr>
      <vt:lpstr>Comm_IN_3b</vt:lpstr>
      <vt:lpstr>Comm_OUT_3</vt:lpstr>
      <vt:lpstr>Comm_OUT_3a</vt:lpstr>
      <vt:lpstr>Comm_OUT_3b</vt:lpstr>
      <vt:lpstr>EFF_3</vt:lpstr>
      <vt:lpstr>EFF_3a</vt:lpstr>
      <vt:lpstr>EFF_3b</vt:lpstr>
      <vt:lpstr>FIXOM_3</vt:lpstr>
      <vt:lpstr>FIXOM_3a</vt:lpstr>
      <vt:lpstr>FIXOM_3b</vt:lpstr>
      <vt:lpstr>LIFE_3a</vt:lpstr>
      <vt:lpstr>LIFE_3b</vt:lpstr>
      <vt:lpstr>NCAP_BND_FX_0_3a</vt:lpstr>
      <vt:lpstr>NCAP_BND_FX_0_3b</vt:lpstr>
      <vt:lpstr>NCAP_BND_FX_3a</vt:lpstr>
      <vt:lpstr>NCAP_BND_FX_3b</vt:lpstr>
      <vt:lpstr>Peak_3</vt:lpstr>
      <vt:lpstr>Peak_3a</vt:lpstr>
      <vt:lpstr>Peak_3b</vt:lpstr>
      <vt:lpstr>Region_3</vt:lpstr>
      <vt:lpstr>Region_3a</vt:lpstr>
      <vt:lpstr>Region_3b</vt:lpstr>
      <vt:lpstr>Region_P</vt:lpstr>
      <vt:lpstr>Set_P</vt:lpstr>
      <vt:lpstr>STOCK_2015_3</vt:lpstr>
      <vt:lpstr>STOCK_2020_3</vt:lpstr>
      <vt:lpstr>STOCK_2025_3</vt:lpstr>
      <vt:lpstr>STOCK_2030_3</vt:lpstr>
      <vt:lpstr>STOCK_2040_3</vt:lpstr>
      <vt:lpstr>STOCK_2050_3</vt:lpstr>
      <vt:lpstr>STOCK_3</vt:lpstr>
      <vt:lpstr>TechDesc_3</vt:lpstr>
      <vt:lpstr>TechDesc_3a</vt:lpstr>
      <vt:lpstr>TechDesc_3b</vt:lpstr>
      <vt:lpstr>TechDesc_P</vt:lpstr>
      <vt:lpstr>TechName_3</vt:lpstr>
      <vt:lpstr>TechName_3a</vt:lpstr>
      <vt:lpstr>TechName_3b</vt:lpstr>
      <vt:lpstr>TechName_P</vt:lpstr>
      <vt:lpstr>TimesliceLevel_P</vt:lpstr>
      <vt:lpstr>VAROM_3</vt:lpstr>
      <vt:lpstr>VAROM_3a</vt:lpstr>
      <vt:lpstr>VAROM_3b</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Mikkel Bosack</cp:lastModifiedBy>
  <dcterms:created xsi:type="dcterms:W3CDTF">2014-09-29T10:08:23Z</dcterms:created>
  <dcterms:modified xsi:type="dcterms:W3CDTF">2021-02-02T16:16:59Z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ies>
</file>